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dfs01\novacorp\DISOL\CGMOP\COPRA\COPRA Arquivos\Orientações\Alterações Futuras\"/>
    </mc:Choice>
  </mc:AlternateContent>
  <bookViews>
    <workbookView xWindow="0" yWindow="0" windowWidth="24000" windowHeight="10320" tabRatio="808"/>
  </bookViews>
  <sheets>
    <sheet name="I - PPNG - reg" sheetId="1" r:id="rId1"/>
    <sheet name="II - PMBAC CV - reg" sheetId="2" r:id="rId2"/>
    <sheet name="III - PMBAC BD - reg e nao reg" sheetId="3" r:id="rId3"/>
    <sheet name="IV - PMBAC CV e PPNG - nao reg" sheetId="4" r:id="rId4"/>
    <sheet name="V - PMBC" sheetId="5" r:id="rId5"/>
    <sheet name="Mais Valia" sheetId="8" r:id="rId6"/>
    <sheet name="Resultado do TAP" sheetId="7" r:id="rId7"/>
    <sheet name="TAP x Quadro28" sheetId="6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5" l="1"/>
  <c r="D36" i="6" l="1"/>
  <c r="C26" i="7" l="1"/>
  <c r="C24" i="7"/>
  <c r="C28" i="7"/>
  <c r="C23" i="7"/>
  <c r="D38" i="6" l="1"/>
  <c r="B38" i="6"/>
  <c r="D34" i="6"/>
  <c r="D33" i="6"/>
  <c r="B34" i="6"/>
  <c r="B33" i="6"/>
  <c r="E38" i="6"/>
  <c r="E35" i="6"/>
  <c r="E34" i="6"/>
  <c r="C38" i="6"/>
  <c r="F38" i="6" s="1"/>
  <c r="C35" i="6"/>
  <c r="C34" i="6"/>
  <c r="F34" i="6" s="1"/>
  <c r="E33" i="6"/>
  <c r="C33" i="6"/>
  <c r="F33" i="6" s="1"/>
  <c r="G33" i="5"/>
  <c r="H33" i="5" s="1"/>
  <c r="C30" i="7" s="1"/>
  <c r="C25" i="8" s="1"/>
  <c r="D25" i="8" s="1"/>
  <c r="C25" i="7" s="1"/>
  <c r="D23" i="7" s="1"/>
  <c r="H29" i="5"/>
  <c r="H30" i="5"/>
  <c r="H31" i="5"/>
  <c r="H28" i="5"/>
  <c r="F59" i="4"/>
  <c r="E37" i="6" s="1"/>
  <c r="B47" i="4"/>
  <c r="E36" i="6" s="1"/>
  <c r="I44" i="3"/>
  <c r="I45" i="3"/>
  <c r="H47" i="3"/>
  <c r="G47" i="3"/>
  <c r="F47" i="3"/>
  <c r="E47" i="3"/>
  <c r="I43" i="3"/>
  <c r="I42" i="3"/>
  <c r="I41" i="3"/>
  <c r="I40" i="3"/>
  <c r="I39" i="3"/>
  <c r="I38" i="3"/>
  <c r="I37" i="3"/>
  <c r="G40" i="2"/>
  <c r="F40" i="2"/>
  <c r="H38" i="2"/>
  <c r="H37" i="2"/>
  <c r="H36" i="2"/>
  <c r="H35" i="2"/>
  <c r="H34" i="2"/>
  <c r="H33" i="2"/>
  <c r="C33" i="1"/>
  <c r="B33" i="1"/>
  <c r="D31" i="1"/>
  <c r="D30" i="1"/>
  <c r="D29" i="1"/>
  <c r="G36" i="6" l="1"/>
  <c r="D26" i="8"/>
  <c r="C29" i="7" s="1"/>
  <c r="D26" i="7" s="1"/>
  <c r="D27" i="8"/>
  <c r="C31" i="7" s="1"/>
  <c r="D30" i="7" s="1"/>
  <c r="G33" i="6"/>
  <c r="G34" i="6"/>
  <c r="G38" i="6"/>
  <c r="H40" i="2"/>
  <c r="A62" i="4"/>
  <c r="I47" i="3"/>
  <c r="D33" i="1"/>
</calcChain>
</file>

<file path=xl/comments1.xml><?xml version="1.0" encoding="utf-8"?>
<comments xmlns="http://schemas.openxmlformats.org/spreadsheetml/2006/main">
  <authors>
    <author>Paloma Habib Pereira Gomes</author>
  </authors>
  <commentList>
    <comment ref="C24" authorId="0" shapeId="0">
      <text>
        <r>
          <rPr>
            <b/>
            <sz val="10"/>
            <color indexed="81"/>
            <rFont val="Calibri"/>
            <family val="2"/>
            <scheme val="minor"/>
          </rPr>
          <t>Comentário SUSEP:</t>
        </r>
        <r>
          <rPr>
            <sz val="10"/>
            <color indexed="81"/>
            <rFont val="Calibri"/>
            <family val="2"/>
            <scheme val="minor"/>
          </rPr>
          <t xml:space="preserve">
O resultado da PCC-PPNG (NÃO REGISTRADO) foi de R$2.000, mas foi compensado com a sobra de R$200 da PCC-PMBAC ACUMULAÇÃO (NÃO REGISTRADO).</t>
        </r>
      </text>
    </comment>
  </commentList>
</comments>
</file>

<file path=xl/comments2.xml><?xml version="1.0" encoding="utf-8"?>
<comments xmlns="http://schemas.openxmlformats.org/spreadsheetml/2006/main">
  <authors>
    <author>Roberto Suarez Seabra</author>
  </authors>
  <commentList>
    <comment ref="D12" authorId="0" shapeId="0">
      <text>
        <r>
          <rPr>
            <b/>
            <sz val="10"/>
            <color indexed="81"/>
            <rFont val="Calibri"/>
            <family val="2"/>
            <scheme val="minor"/>
          </rPr>
          <t>Comentário Susep:</t>
        </r>
        <r>
          <rPr>
            <sz val="10"/>
            <color indexed="81"/>
            <rFont val="Calibri"/>
            <family val="2"/>
            <scheme val="minor"/>
          </rPr>
          <t xml:space="preserve">
A lógica do campo 2.3.1 do Q28 (entradas menos saídas) é inversa à lógica da tabela IV do TAP (saídas menos entradas).</t>
        </r>
      </text>
    </comment>
    <comment ref="D36" authorId="0" shapeId="0">
      <text>
        <r>
          <rPr>
            <b/>
            <sz val="10"/>
            <color indexed="81"/>
            <rFont val="Calibri"/>
            <family val="2"/>
            <scheme val="minor"/>
          </rPr>
          <t>Comentário Susep:</t>
        </r>
        <r>
          <rPr>
            <sz val="10"/>
            <color indexed="81"/>
            <rFont val="Calibri"/>
            <family val="2"/>
            <scheme val="minor"/>
          </rPr>
          <t xml:space="preserve">
A lógica do campo 2.3.1 do Q28 (entradas menos saídas) é inversa à lógica da tabela IV do TAP (saídas menos entradas).</t>
        </r>
      </text>
    </comment>
  </commentList>
</comments>
</file>

<file path=xl/sharedStrings.xml><?xml version="1.0" encoding="utf-8"?>
<sst xmlns="http://schemas.openxmlformats.org/spreadsheetml/2006/main" count="745" uniqueCount="207">
  <si>
    <t>Data-base do cálculo</t>
  </si>
  <si>
    <t>TIPO DE PRODUTO</t>
  </si>
  <si>
    <t>(A)</t>
  </si>
  <si>
    <t>PPNG CONSTITUÍDA LÍQUIDA DO CAD DIRETAMENTE RELACIONADO À PPNG</t>
  </si>
  <si>
    <t>(B)</t>
  </si>
  <si>
    <t>(C)</t>
  </si>
  <si>
    <t>PCC-PPNG</t>
  </si>
  <si>
    <t>Seguro Danos</t>
  </si>
  <si>
    <t>(A1)</t>
  </si>
  <si>
    <t>(B1)</t>
  </si>
  <si>
    <t>(C1) = (B1) – (A1)</t>
  </si>
  <si>
    <t>Seguro Pessoas</t>
  </si>
  <si>
    <t>(A2)</t>
  </si>
  <si>
    <t>(B2)</t>
  </si>
  <si>
    <t>(C2) = (B2) – (A2)</t>
  </si>
  <si>
    <t>Previdência</t>
  </si>
  <si>
    <t>(A3)</t>
  </si>
  <si>
    <t>(B3)</t>
  </si>
  <si>
    <t>(C3) = (B3) – (A3)</t>
  </si>
  <si>
    <t>Total</t>
  </si>
  <si>
    <t>(D)</t>
  </si>
  <si>
    <t>(E)</t>
  </si>
  <si>
    <t>(F)</t>
  </si>
  <si>
    <t>VALOR PRESENTE DO FLUXO DE CAIXA RELACIONADO À PPNG</t>
  </si>
  <si>
    <t xml:space="preserve">          da Circular Susep nº 517/15, e de acordo com o exposto na resposta à pergunta 6.15 do presente documento.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</si>
  <si>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A PPNG constituída deve ser deduzida dos custos de aquisição diferidos e dos ativos intangíveis diretamente relacionados à PPNG, conforme art. 52</t>
    </r>
  </si>
  <si>
    <t>SEGURADORA ABC</t>
  </si>
  <si>
    <t>TIPO DE PLANO</t>
  </si>
  <si>
    <t>GARANTIA NO DIFERIMENTO</t>
  </si>
  <si>
    <t>EXCEDENTE FINANCEIRO NO DIFERIMENTO</t>
  </si>
  <si>
    <t>BASE TÉCNICA PARA CONVERSÃO EM RENDA</t>
  </si>
  <si>
    <t>EXCEDENTE FINANCEIRO NA CONCESSÃO</t>
  </si>
  <si>
    <t>PRODUTOS DE ACUMULAÇÃO (PRÊMIOS/CONTRIBUIÇÕES REGISTRADOS)</t>
  </si>
  <si>
    <t>PCC-PMBAC</t>
  </si>
  <si>
    <t>PRGP</t>
  </si>
  <si>
    <t>IPCA+3%</t>
  </si>
  <si>
    <t>Reversão de 70% do que exceder (IPCA+2%)</t>
  </si>
  <si>
    <t>Reversão de 50% do que exceder (IPCA+2%)</t>
  </si>
  <si>
    <t>VGBL</t>
  </si>
  <si>
    <t>-</t>
  </si>
  <si>
    <t>FGB</t>
  </si>
  <si>
    <t>IGPM+6%</t>
  </si>
  <si>
    <t>...</t>
  </si>
  <si>
    <t>PGBL</t>
  </si>
  <si>
    <t>(An)</t>
  </si>
  <si>
    <t>(Bn)</t>
  </si>
  <si>
    <t>(Cn) = (Bn) – (An)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</si>
  <si>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A análise da PMBAC deve incluir o fluxo da PEF, caso esta seja revertida para PMBAC, conforme disposto na pergunta 6.13 do presente documento de orientações.</t>
    </r>
  </si>
  <si>
    <t>BR-EMS + IPCA + 2%</t>
  </si>
  <si>
    <t>AT83M + IPCA + 4%</t>
  </si>
  <si>
    <t>AT49M + IGP-M + 6%</t>
  </si>
  <si>
    <t>AT2000 + IPCA + 2%</t>
  </si>
  <si>
    <t>VALOR PRESENTE DO FLUXO DE CAIXA RELACIONADO À PMBAC</t>
  </si>
  <si>
    <t>PMBAC CONSTITUÍDA</t>
  </si>
  <si>
    <t>COBERTURA</t>
  </si>
  <si>
    <t>BASE TÉCNICA</t>
  </si>
  <si>
    <t>TIPO DE PAGAMENTO</t>
  </si>
  <si>
    <t>PRODUTOS DE BENEFÍCIO DEFINIDO</t>
  </si>
  <si>
    <t>PDR DE PMBAC CONSTITUÍDA</t>
  </si>
  <si>
    <t>Pecúlio</t>
  </si>
  <si>
    <t>Morte</t>
  </si>
  <si>
    <t>Único</t>
  </si>
  <si>
    <t>(C1)</t>
  </si>
  <si>
    <t>(D1)</t>
  </si>
  <si>
    <t>(E1) = (B1) - (A1) + (D1) - (C1)</t>
  </si>
  <si>
    <t>Renda</t>
  </si>
  <si>
    <t>Sobrevivência</t>
  </si>
  <si>
    <t>Renda Vitalícia</t>
  </si>
  <si>
    <t>(C2)</t>
  </si>
  <si>
    <t>(D2)</t>
  </si>
  <si>
    <t>(E2) = (B2) - (A2) + (D2) - (C2)</t>
  </si>
  <si>
    <t>Invalidez</t>
  </si>
  <si>
    <t>Seguro Pessoas Individual-Vida</t>
  </si>
  <si>
    <t>Dotal Misto</t>
  </si>
  <si>
    <t>(Cn)</t>
  </si>
  <si>
    <t>(Dn)</t>
  </si>
  <si>
    <t>(En) = (Bn) - (An) + (Dn) - (Cn)</t>
  </si>
  <si>
    <t>(G)</t>
  </si>
  <si>
    <t>(H)</t>
  </si>
  <si>
    <t>(I)</t>
  </si>
  <si>
    <t>(J)</t>
  </si>
  <si>
    <t>CSO58 + IPC + 8%</t>
  </si>
  <si>
    <t>Álvaro Vindas + IGP-M + 6%</t>
  </si>
  <si>
    <t>CSO80 + IPCA + 3%</t>
  </si>
  <si>
    <t>CSO80 + IGPM + 4%</t>
  </si>
  <si>
    <t>VALOR PRESENTE DO FLUXO DE CAIXA RELACIONADO À PDR DE PMBAC</t>
  </si>
  <si>
    <t>PCC-PMBAC BD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</si>
  <si>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 xml:space="preserve">: Conforme disposto na resposta à pergunta 6.20 do presente documento, os carregamentos futuros e despesas futuras devem ser considerados conjuntamente com os fluxos de benefícios desses produtos do tipo benefício definido. </t>
    </r>
  </si>
  <si>
    <t xml:space="preserve">           Ou seja, para esses casos os resultados relacionados à PMBAC e à PDR de PMBAC poderão ser compensados.</t>
  </si>
  <si>
    <t>INCISO III DO §3º DO ART. 52 DA CIRCULAR SUSEP Nº 517/15</t>
  </si>
  <si>
    <t>INCISO I DO §3º DO ART. 52 DA CIRCULAR SUSEP Nº 517/15</t>
  </si>
  <si>
    <t>INCISO II DO §3º DO ART. 52 DA CIRCULAR SUSEP Nº 517/15</t>
  </si>
  <si>
    <t>INCISO IV DO §3º DO ART. 52 DA CIRCULAR SUSEP Nº 517/15</t>
  </si>
  <si>
    <t>VALOR PRESENTE DO FLUXO DE CAIXA RELACIONADO À PPNG DE PRÊMIOS NÃO REGISTRADOS (SAÍDAS – ENTRADAS)</t>
  </si>
  <si>
    <r>
      <rPr>
        <b/>
        <sz val="10"/>
        <rFont val="Calibri"/>
        <family val="2"/>
        <scheme val="minor"/>
      </rPr>
      <t xml:space="preserve">PPNG CONSTITUÍDA LÍQUIDA DO CAD DIRETAMENTE RELACIONADO À PPNG = </t>
    </r>
    <r>
      <rPr>
        <b/>
        <sz val="10"/>
        <color rgb="FF006600"/>
        <rFont val="Calibri"/>
        <family val="2"/>
        <scheme val="minor"/>
      </rPr>
      <t>(A1)+(A2)+(A3)</t>
    </r>
  </si>
  <si>
    <r>
      <t xml:space="preserve">VALOR PRESENTE DO FLUXO DE CAIXA = </t>
    </r>
    <r>
      <rPr>
        <b/>
        <sz val="10"/>
        <color rgb="FF006600"/>
        <rFont val="Calibri"/>
        <family val="2"/>
        <scheme val="minor"/>
      </rPr>
      <t>(B1)+(B2)+(B3)</t>
    </r>
  </si>
  <si>
    <r>
      <t xml:space="preserve">PCC-PPNG (REGISTRADO) =
</t>
    </r>
    <r>
      <rPr>
        <b/>
        <sz val="10"/>
        <color rgb="FF006600"/>
        <rFont val="Calibri"/>
        <family val="2"/>
        <scheme val="minor"/>
      </rPr>
      <t>MÁXIMO (0; (E) – (D))</t>
    </r>
  </si>
  <si>
    <r>
      <t xml:space="preserve">VALOR PRESENTE DO FLUXO DE CAIXA =
</t>
    </r>
    <r>
      <rPr>
        <b/>
        <sz val="10"/>
        <color rgb="FF006600"/>
        <rFont val="Calibri"/>
        <family val="2"/>
        <scheme val="minor"/>
      </rPr>
      <t>(B1)+(B2)+...+(Bn)</t>
    </r>
  </si>
  <si>
    <r>
      <t xml:space="preserve">PCC-PMBAC ACUMULAÇÃO (REGISTRADO) =
</t>
    </r>
    <r>
      <rPr>
        <b/>
        <sz val="10"/>
        <color rgb="FF006600"/>
        <rFont val="Calibri"/>
        <family val="2"/>
        <scheme val="minor"/>
      </rPr>
      <t>MÁXIMO (0; (E) – (D))</t>
    </r>
  </si>
  <si>
    <r>
      <t xml:space="preserve">PMBAC CONSTITUÍDA =
</t>
    </r>
    <r>
      <rPr>
        <b/>
        <sz val="10"/>
        <color rgb="FF006600"/>
        <rFont val="Calibri"/>
        <family val="2"/>
        <scheme val="minor"/>
      </rPr>
      <t>(A1)+(A2)+...+(An)</t>
    </r>
  </si>
  <si>
    <r>
      <t xml:space="preserve">VALOR PRESENTE DO FLUXO DE CAIXA =
</t>
    </r>
    <r>
      <rPr>
        <b/>
        <sz val="10"/>
        <color rgb="FF006600"/>
        <rFont val="Calibri"/>
        <family val="2"/>
        <scheme val="minor"/>
      </rPr>
      <t>(D1)+(D2)+...+(Dn)</t>
    </r>
  </si>
  <si>
    <r>
      <t xml:space="preserve">PDR DE PMBAC CONSTITUÍDA =
</t>
    </r>
    <r>
      <rPr>
        <b/>
        <sz val="10"/>
        <color rgb="FF006600"/>
        <rFont val="Calibri"/>
        <family val="2"/>
        <scheme val="minor"/>
      </rPr>
      <t>(C1)+(C2)+...+(Cn)</t>
    </r>
  </si>
  <si>
    <r>
      <t xml:space="preserve">PCC-PMBAC BD =
</t>
    </r>
    <r>
      <rPr>
        <b/>
        <sz val="10"/>
        <color rgb="FF006600"/>
        <rFont val="Calibri"/>
        <family val="2"/>
        <scheme val="minor"/>
      </rPr>
      <t>MÁXIMO (0; (G) - (F) + (I) - (H))</t>
    </r>
  </si>
  <si>
    <r>
      <t>(B)</t>
    </r>
    <r>
      <rPr>
        <b/>
        <sz val="10"/>
        <color theme="1"/>
        <rFont val="Calibri"/>
        <family val="2"/>
        <scheme val="minor"/>
      </rPr>
      <t/>
    </r>
  </si>
  <si>
    <r>
      <rPr>
        <b/>
        <sz val="10"/>
        <color theme="1"/>
        <rFont val="Calibri"/>
        <family val="2"/>
        <scheme val="minor"/>
      </rPr>
      <t xml:space="preserve">VALOR PRESENTE DO FLUXO DE CAIXA =
</t>
    </r>
    <r>
      <rPr>
        <b/>
        <sz val="10"/>
        <color rgb="FF006600"/>
        <rFont val="Calibri"/>
        <family val="2"/>
        <scheme val="minor"/>
      </rPr>
      <t>(A1)+(A2)+(A3)</t>
    </r>
  </si>
  <si>
    <t>BASE TÉCNICA PARA REVERSÃO EM RENDA</t>
  </si>
  <si>
    <t>VALOR PRESENTE DO FLUXO DE CAIXA RELACIONADO À PMBAC DE PRÊMIOS NÃO REGISTRADOS
(SAÍDAS – ENTRADAS)</t>
  </si>
  <si>
    <r>
      <t>(E)</t>
    </r>
    <r>
      <rPr>
        <b/>
        <sz val="10"/>
        <color theme="1"/>
        <rFont val="Calibri"/>
        <family val="2"/>
        <scheme val="minor"/>
      </rPr>
      <t/>
    </r>
  </si>
  <si>
    <r>
      <rPr>
        <b/>
        <sz val="10"/>
        <color theme="1"/>
        <rFont val="Calibri"/>
        <family val="2"/>
        <scheme val="minor"/>
      </rPr>
      <t xml:space="preserve">VALOR PRESENTE DO FLUXO DE CAIXA = </t>
    </r>
    <r>
      <rPr>
        <b/>
        <sz val="10"/>
        <color rgb="FF006600"/>
        <rFont val="Calibri"/>
        <family val="2"/>
        <scheme val="minor"/>
      </rPr>
      <t>(D1)+(D2)+...+(Dn)</t>
    </r>
  </si>
  <si>
    <r>
      <t>(F)</t>
    </r>
    <r>
      <rPr>
        <b/>
        <sz val="10"/>
        <color rgb="FF000000"/>
        <rFont val="Calibri"/>
        <family val="2"/>
        <scheme val="minor"/>
      </rPr>
      <t xml:space="preserve"> PCC (NÃO REGISTRADO) = </t>
    </r>
    <r>
      <rPr>
        <b/>
        <sz val="10"/>
        <color rgb="FF006600"/>
        <rFont val="Calibri"/>
        <family val="2"/>
        <scheme val="minor"/>
      </rPr>
      <t>MÁXIMO (0; (B)+(E))</t>
    </r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</si>
  <si>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O valor da PCC (NÃO REGISTRADO) deve ser segregado em PCC-PPNG ou PCC-PMBAC, dependendo da natureza do déficit a que se relaciona - conforme previsto no inciso IV do § 7ºdo art. 52 da Circular Susep nº 517/15.</t>
    </r>
  </si>
  <si>
    <t xml:space="preserve">INCISO V DO §3º DO ART. 52 DA CIRCULAR SUSEP Nº 517/15 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</si>
  <si>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A análise da PMBC deve incluir o fluxo da PEF, caso esta seja revertida para o benefício do participante já na fase da concessão, conforme disposto na pergunta 6.13 do presente documento de orientações.</t>
    </r>
  </si>
  <si>
    <t>TIPO DE RENDA</t>
  </si>
  <si>
    <t>PCC-PMBC</t>
  </si>
  <si>
    <t>Renda Certa</t>
  </si>
  <si>
    <t>IAPB57 + IPCA + 4%</t>
  </si>
  <si>
    <t>PMBC CONSTITUÍDA</t>
  </si>
  <si>
    <t>VALOR PRESENTE DO FLUXO DE CAIXA RELACIONADO À PMBC</t>
  </si>
  <si>
    <r>
      <rPr>
        <b/>
        <sz val="10"/>
        <rFont val="Calibri"/>
        <family val="2"/>
        <scheme val="minor"/>
      </rPr>
      <t xml:space="preserve">PCC-PMBC =
</t>
    </r>
    <r>
      <rPr>
        <b/>
        <sz val="10"/>
        <color rgb="FF006600"/>
        <rFont val="Calibri"/>
        <family val="2"/>
        <scheme val="minor"/>
      </rPr>
      <t>MÁXIMO (0; (E) – (D))</t>
    </r>
  </si>
  <si>
    <r>
      <t xml:space="preserve">PMBC CONSTITUÍDA =
</t>
    </r>
    <r>
      <rPr>
        <b/>
        <sz val="10"/>
        <color rgb="FF006600"/>
        <rFont val="Calibri"/>
        <family val="2"/>
        <scheme val="minor"/>
      </rPr>
      <t>(A1)+(A2)+...+(An)</t>
    </r>
  </si>
  <si>
    <t>EXEMPLO</t>
  </si>
  <si>
    <t>MODELO</t>
  </si>
  <si>
    <t>AT49M + IGPM + 6%</t>
  </si>
  <si>
    <t>2.4.1-2.4.2</t>
  </si>
  <si>
    <t>2.4.3</t>
  </si>
  <si>
    <t>2.4.7</t>
  </si>
  <si>
    <t>2.4.8</t>
  </si>
  <si>
    <t>n/a</t>
  </si>
  <si>
    <t>2.4.12</t>
  </si>
  <si>
    <t>2.4.13</t>
  </si>
  <si>
    <t>SEGREGAÇÃO</t>
  </si>
  <si>
    <t>CONTRATUAL</t>
  </si>
  <si>
    <t>QUADRO 28</t>
  </si>
  <si>
    <t>REALISTA</t>
  </si>
  <si>
    <t>BATIMENTO TAP E QUADRO 28 DO FIP/SUSEP</t>
  </si>
  <si>
    <t>TAP
(TABELA MODELO)</t>
  </si>
  <si>
    <t>QUADRO 28 DO FIP/SUSEP</t>
  </si>
  <si>
    <t>CONTA</t>
  </si>
  <si>
    <t>VALOR</t>
  </si>
  <si>
    <t>2.4.1 PPNG constituída (CMPID 13336)</t>
  </si>
  <si>
    <t>2.4.2 CAD da PPNG deduzido da PPNG na apuração TAP (art. 52 Circ. 517/15) (CMPID 13337)</t>
  </si>
  <si>
    <t>2.4.3 Proj. fluxos realistas sin. e desp. a ocorrer da PPNG, conforme TAP (CMPID 13338)</t>
  </si>
  <si>
    <t>2.3.1 Saldo do fluxo: saldo dos fluxos não registrados no TAP (CMPID 13329)</t>
  </si>
  <si>
    <t>2.4.7 PMBAC constituída (CMPID 13342)</t>
  </si>
  <si>
    <t>2.4.8 Proj. fluxos realistas de obrigações da PMBAC, conforme TAP (CMPID 13343)</t>
  </si>
  <si>
    <t>2.4.12 PMBC constituída (CMPID 13347)</t>
  </si>
  <si>
    <t>2.4.13 Proj. fluxos realistas de obrigações da PMBC, conforme TAP (CMPID 13348)</t>
  </si>
  <si>
    <t>CONFERE</t>
  </si>
  <si>
    <t>Data-base da análise</t>
  </si>
  <si>
    <t>I - PPNG: Contribuição registrada</t>
  </si>
  <si>
    <t>(D) [Tabela I]</t>
  </si>
  <si>
    <t>II - PMBAC-CV: Contribuição registrada</t>
  </si>
  <si>
    <t>III - PMBAC-BD: Contribuição registrada e não registrada</t>
  </si>
  <si>
    <t>IV - PPNG: Contribuição não registrada</t>
  </si>
  <si>
    <t>IV - PMBAC-CV: Contribuição não registrada</t>
  </si>
  <si>
    <t>V - PMBC</t>
  </si>
  <si>
    <t>(E) [Tabela I]</t>
  </si>
  <si>
    <t>(E) [Tabela II]</t>
  </si>
  <si>
    <t>(F) [Tabela III]</t>
  </si>
  <si>
    <t>(D) [Tabela II]</t>
  </si>
  <si>
    <t>(G)+(I)-(H) [Tabela III]</t>
  </si>
  <si>
    <t>(E) [Tabela V]</t>
  </si>
  <si>
    <t>(D) [Tabela V]</t>
  </si>
  <si>
    <t>RESULTADO DO TAP</t>
  </si>
  <si>
    <t>PCC-PPNG efetivamente constituída</t>
  </si>
  <si>
    <t>PCC-PPNG (REGISTRADO)</t>
  </si>
  <si>
    <t>INCISO I DO §3º DO ART. 52 DA CIRCULAR SUSEP nº 517/15</t>
  </si>
  <si>
    <t>(+) PCC-PPNG (NÃO REGISTRADO)</t>
  </si>
  <si>
    <t>INCISO IV DO §3º DO ART. 52 DA CIRCULAR SUSEP nº 517/15</t>
  </si>
  <si>
    <t>(-) MAIS VALIA PCC-PPNG</t>
  </si>
  <si>
    <t>§2º DO ART. 52 DA CIRCULAR SUSEP Nº 517/15</t>
  </si>
  <si>
    <t>PCC-PMBAC efetivamente constituída</t>
  </si>
  <si>
    <t>PCC-PMBAC ACUMULAÇÃO (REGISTRADO)</t>
  </si>
  <si>
    <t>INCISO II DO §3º DO ART. 52 DA CIRCULAR SUSEP nº 517/15</t>
  </si>
  <si>
    <t>(+) PCC-PMBAC ACUMULAÇÃO (NÃO REGISTRADO)</t>
  </si>
  <si>
    <t>(+) PCC-PMBAC BD</t>
  </si>
  <si>
    <t>INCISO III DO §3º DO ART. 52 DA CIRCULAR SUSEP nº 517/15</t>
  </si>
  <si>
    <t>(-) MAIS VALIA PCC-PMBAC</t>
  </si>
  <si>
    <t>PCC-PMBC efetivamente constituída</t>
  </si>
  <si>
    <t>INCISO V DO §3º DO ART. 52 DA CIRCULAR SUSEP nº 517/15</t>
  </si>
  <si>
    <t>(-) MAIS VALIA PCC-PMBC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</si>
  <si>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>: Cabe a cada supervisionada determinar o critério de rateio da PCC entre os diferentes ramos e/ou planos, conforme disposto no §8º do art. 52 da Circular Susep nº 517/15.</t>
    </r>
  </si>
  <si>
    <t>MAIS VALIA</t>
  </si>
  <si>
    <t>VALOR DE MERCADO DOS TÍTULOS “MANTIDOS ATÉ O VENCIMENTO” QUE COBREM AS PROVISÕES TÉCNICAS</t>
  </si>
  <si>
    <t>VALOR CONTÁBIL DOS TÍTULOS “MANTIDOS ATÉ O VENCIMENTO” QUE COBREM AS PROVISÕES TÉCNICAS</t>
  </si>
  <si>
    <t>MAIS VALIA A SER DESCONTADA DA PCC QUE SERÁ EFETIVAMENTE CONSTITUÍDA</t>
  </si>
  <si>
    <t>RATEIO DA MAIS VALIA ENTRE AS PARCELAS DA PCC, ONDE (C) = (C1) + (C2) + (C3)</t>
  </si>
  <si>
    <t>(C)) = MÁXIMO (0; (A) – (B)), LIMITADO AO VALOR DA PCC</t>
  </si>
  <si>
    <t>C1 = PARCELA DA MAIS VALIA (PCC-PPNG), LIMITADA AO VALOR DA PCC-PPNG</t>
  </si>
  <si>
    <t>C2 = PARCELA DA MAIS VALIA (PCC-PMBAC), LIMITADA AO VALOR DA PCC-PMBAC</t>
  </si>
  <si>
    <t>C3 = PARCELA DA MAIS VALIA (PCC-PMBC), LIMITADA AO VALOR DA PCC-PMBC</t>
  </si>
  <si>
    <r>
      <rPr>
        <i/>
        <u/>
        <sz val="11"/>
        <color theme="1"/>
        <rFont val="Calibri"/>
        <family val="2"/>
        <scheme val="minor"/>
      </rPr>
      <t>Nota</t>
    </r>
    <r>
      <rPr>
        <i/>
        <sz val="11"/>
        <color theme="1"/>
        <rFont val="Calibri"/>
        <family val="2"/>
        <scheme val="minor"/>
      </rPr>
      <t xml:space="preserve">: Dos valores acima, deverão ser deduzidos, quando for o caso, os valores referentes ao disposto no §2º do art. 52 da Circular Susep nº 517/15, de forma a se obter o valor final da PCC a ser constituída. </t>
    </r>
  </si>
  <si>
    <t xml:space="preserve">           Se essa dedução se referir a parcelas diferentes da PCC, a companhia deverá efetuar um rateio da “mais valia” entre cada parcela da PCC (última coluna).</t>
  </si>
  <si>
    <t>(B) [Tabela IV.A]</t>
  </si>
  <si>
    <t>(E) [Tabela IV.B]</t>
  </si>
  <si>
    <t>[TABELA I] PRÊMIOS E CONTRIBUIÇÕES REGISTRADOS DE PPNG</t>
  </si>
  <si>
    <t>[TABELA II] PRÊMIOS E CONTRIBUIÇÕES REGISTRADOS DE PMBAC DE PRODUTOS DE ACUMULAÇÃO</t>
  </si>
  <si>
    <t>[TABELA III] PRÊMIOS E CONTRIBUIÇÕES REGISTRADOS E NÃO REGISTRADOS DE PMBAC DE PRODUTOS DE BENEFÍCIO DEFINIDO</t>
  </si>
  <si>
    <t>[TABELA IV] PRÊMIOS E CONTRIBUIÇÕES NÃO REGISTRADOS DE PPNG E PMBAC DE PRODUTOS DE ACUMULAÇÃO</t>
  </si>
  <si>
    <t>[TABELA IV.A] PRÊMIOS E CONTRIBUIÇÕES NÃO REGISTRADOS DE PPNG</t>
  </si>
  <si>
    <t>[TABELA IV.B] PRÊMIOS E CONTRIBUIÇÕES NÃO REGISTRADOS DE PMBAC DE PRODUTOS DE ACUMULAÇÃO</t>
  </si>
  <si>
    <t>[TABELA V] PMBC</t>
  </si>
  <si>
    <t>IV.A - PPNG: Contribuição não registrada</t>
  </si>
  <si>
    <t>IV.B - PMBAC-CV: Contribuição não registrada</t>
  </si>
  <si>
    <t>2.3.1 * (-1)</t>
  </si>
  <si>
    <r>
      <rPr>
        <b/>
        <i/>
        <sz val="10"/>
        <color rgb="FF006600"/>
        <rFont val="Calibri"/>
        <family val="2"/>
        <scheme val="minor"/>
      </rPr>
      <t xml:space="preserve">(F) </t>
    </r>
    <r>
      <rPr>
        <b/>
        <i/>
        <sz val="10"/>
        <color rgb="FF000000"/>
        <rFont val="Calibri"/>
        <family val="2"/>
        <scheme val="minor"/>
      </rPr>
      <t>PCC (NÃO REGISTRADO)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</si>
</sst>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_ ;[Red]\-#,##0\ "/>
    <numFmt numFmtId="165" formatCode="0.00_ ;[Red]\-0.00\ "/>
    <numFmt numFmtId="166" formatCode="#,##0_ ;\-#,##0\ 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b/>
      <sz val="10"/>
      <color theme="1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66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rgb="FF0066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10"/>
      <color rgb="FF0066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1"/>
      <name val="Calibri"/>
      <family val="2"/>
      <scheme val="minor"/>
    </font>
    <font>
      <sz val="10"/>
      <color indexed="8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5D1D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Font="1"/>
    <xf numFmtId="0" fontId="2" fillId="0" borderId="0" xfId="0" applyFont="1"/>
    <xf numFmtId="0" fontId="0" fillId="0" borderId="0" xfId="0" applyAlignment="1">
      <alignment wrapText="1"/>
    </xf>
    <xf numFmtId="14" fontId="0" fillId="4" borderId="0" xfId="0" applyNumberFormat="1" applyFill="1" applyAlignment="1">
      <alignment horizontal="center"/>
    </xf>
    <xf numFmtId="0" fontId="0" fillId="0" borderId="0" xfId="0" applyFont="1" applyAlignment="1">
      <alignment wrapTex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14" fontId="0" fillId="0" borderId="0" xfId="0" applyNumberFormat="1" applyFill="1" applyAlignment="1">
      <alignment horizontal="center"/>
    </xf>
    <xf numFmtId="0" fontId="0" fillId="0" borderId="0" xfId="0" applyFill="1"/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" fillId="0" borderId="0" xfId="0" applyFont="1"/>
    <xf numFmtId="0" fontId="12" fillId="0" borderId="0" xfId="0" applyFont="1" applyAlignment="1">
      <alignment vertical="center"/>
    </xf>
    <xf numFmtId="0" fontId="6" fillId="3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15" fillId="0" borderId="0" xfId="0" applyFont="1"/>
    <xf numFmtId="0" fontId="16" fillId="0" borderId="0" xfId="0" applyFont="1" applyAlignment="1">
      <alignment vertical="center"/>
    </xf>
    <xf numFmtId="0" fontId="19" fillId="3" borderId="1" xfId="0" applyFont="1" applyFill="1" applyBorder="1" applyAlignment="1">
      <alignment horizontal="center" vertical="center" wrapText="1"/>
    </xf>
    <xf numFmtId="165" fontId="9" fillId="0" borderId="0" xfId="0" applyNumberFormat="1" applyFont="1"/>
    <xf numFmtId="0" fontId="14" fillId="0" borderId="0" xfId="0" applyFont="1" applyFill="1" applyAlignment="1">
      <alignment horizontal="center"/>
    </xf>
    <xf numFmtId="0" fontId="22" fillId="0" borderId="0" xfId="0" applyFont="1" applyAlignment="1">
      <alignment wrapText="1"/>
    </xf>
    <xf numFmtId="164" fontId="20" fillId="3" borderId="1" xfId="0" applyNumberFormat="1" applyFont="1" applyFill="1" applyBorder="1" applyAlignment="1">
      <alignment horizontal="center" vertical="center" wrapText="1"/>
    </xf>
    <xf numFmtId="0" fontId="22" fillId="0" borderId="0" xfId="0" applyFont="1"/>
    <xf numFmtId="0" fontId="9" fillId="0" borderId="0" xfId="0" applyFont="1" applyAlignment="1">
      <alignment wrapText="1"/>
    </xf>
    <xf numFmtId="0" fontId="22" fillId="3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4" fillId="6" borderId="8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/>
    </xf>
    <xf numFmtId="0" fontId="18" fillId="6" borderId="8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vertical="center" wrapText="1"/>
    </xf>
    <xf numFmtId="164" fontId="20" fillId="0" borderId="1" xfId="0" applyNumberFormat="1" applyFont="1" applyFill="1" applyBorder="1" applyAlignment="1">
      <alignment horizontal="center" vertical="center" wrapText="1"/>
    </xf>
    <xf numFmtId="166" fontId="20" fillId="0" borderId="1" xfId="0" applyNumberFormat="1" applyFont="1" applyFill="1" applyBorder="1" applyAlignment="1">
      <alignment horizontal="center" vertical="center" wrapText="1"/>
    </xf>
    <xf numFmtId="166" fontId="20" fillId="3" borderId="1" xfId="0" applyNumberFormat="1" applyFont="1" applyFill="1" applyBorder="1" applyAlignment="1">
      <alignment horizontal="center" vertical="center" wrapText="1"/>
    </xf>
    <xf numFmtId="166" fontId="18" fillId="6" borderId="7" xfId="1" applyNumberFormat="1" applyFont="1" applyFill="1" applyBorder="1" applyAlignment="1">
      <alignment horizontal="center" vertical="center" wrapText="1"/>
    </xf>
    <xf numFmtId="166" fontId="20" fillId="3" borderId="1" xfId="1" applyNumberFormat="1" applyFont="1" applyFill="1" applyBorder="1" applyAlignment="1">
      <alignment horizontal="center" vertical="center" wrapText="1"/>
    </xf>
    <xf numFmtId="166" fontId="18" fillId="6" borderId="10" xfId="0" applyNumberFormat="1" applyFont="1" applyFill="1" applyBorder="1" applyAlignment="1">
      <alignment horizontal="center" vertical="center"/>
    </xf>
    <xf numFmtId="166" fontId="18" fillId="6" borderId="10" xfId="1" applyNumberFormat="1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166" fontId="18" fillId="6" borderId="7" xfId="0" applyNumberFormat="1" applyFont="1" applyFill="1" applyBorder="1" applyAlignment="1">
      <alignment horizontal="center" vertical="center"/>
    </xf>
    <xf numFmtId="166" fontId="18" fillId="6" borderId="10" xfId="1" applyNumberFormat="1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/>
    </xf>
    <xf numFmtId="0" fontId="17" fillId="6" borderId="3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7" fillId="6" borderId="1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18" fillId="6" borderId="15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 wrapText="1"/>
    </xf>
    <xf numFmtId="164" fontId="18" fillId="6" borderId="14" xfId="1" applyNumberFormat="1" applyFont="1" applyFill="1" applyBorder="1" applyAlignment="1">
      <alignment horizontal="center" vertical="center" wrapText="1"/>
    </xf>
    <xf numFmtId="164" fontId="18" fillId="6" borderId="7" xfId="1" applyNumberFormat="1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164" fontId="20" fillId="3" borderId="8" xfId="0" applyNumberFormat="1" applyFont="1" applyFill="1" applyBorder="1" applyAlignment="1">
      <alignment horizontal="center" vertical="center" wrapText="1"/>
    </xf>
    <xf numFmtId="164" fontId="20" fillId="3" borderId="9" xfId="0" applyNumberFormat="1" applyFont="1" applyFill="1" applyBorder="1" applyAlignment="1">
      <alignment horizontal="center" vertical="center" wrapText="1"/>
    </xf>
    <xf numFmtId="164" fontId="20" fillId="3" borderId="10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166" fontId="20" fillId="3" borderId="8" xfId="0" applyNumberFormat="1" applyFont="1" applyFill="1" applyBorder="1" applyAlignment="1">
      <alignment horizontal="center" vertical="center" wrapText="1"/>
    </xf>
    <xf numFmtId="166" fontId="20" fillId="3" borderId="9" xfId="0" applyNumberFormat="1" applyFont="1" applyFill="1" applyBorder="1" applyAlignment="1">
      <alignment horizontal="center" vertical="center" wrapText="1"/>
    </xf>
    <xf numFmtId="166" fontId="20" fillId="3" borderId="10" xfId="0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1">
    <dxf>
      <font>
        <b/>
        <i/>
        <color auto="1"/>
      </font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37"/>
  <sheetViews>
    <sheetView showGridLines="0" tabSelected="1" zoomScale="80" zoomScaleNormal="80" workbookViewId="0"/>
  </sheetViews>
  <sheetFormatPr defaultColWidth="13.85546875" defaultRowHeight="15" x14ac:dyDescent="0.25"/>
  <cols>
    <col min="1" max="1" width="27.140625" customWidth="1"/>
    <col min="2" max="4" width="38.28515625" customWidth="1"/>
  </cols>
  <sheetData>
    <row r="1" spans="1:4" ht="18.75" x14ac:dyDescent="0.4">
      <c r="A1" s="2" t="s">
        <v>26</v>
      </c>
    </row>
    <row r="2" spans="1:4" x14ac:dyDescent="0.25">
      <c r="A2" s="6" t="s">
        <v>0</v>
      </c>
      <c r="B2" s="4">
        <v>43465</v>
      </c>
    </row>
    <row r="3" spans="1:4" s="10" customFormat="1" x14ac:dyDescent="0.25">
      <c r="A3" s="8"/>
      <c r="B3" s="9"/>
    </row>
    <row r="4" spans="1:4" x14ac:dyDescent="0.25">
      <c r="A4" s="70" t="s">
        <v>122</v>
      </c>
      <c r="B4" s="70"/>
      <c r="C4" s="70"/>
      <c r="D4" s="70"/>
    </row>
    <row r="5" spans="1:4" s="10" customFormat="1" ht="6.95" customHeight="1" x14ac:dyDescent="0.25">
      <c r="A5" s="25"/>
      <c r="B5" s="25"/>
      <c r="C5" s="25"/>
      <c r="D5" s="25"/>
    </row>
    <row r="6" spans="1:4" x14ac:dyDescent="0.25">
      <c r="A6" s="17" t="s">
        <v>196</v>
      </c>
    </row>
    <row r="7" spans="1:4" x14ac:dyDescent="0.25">
      <c r="A7" s="18" t="s">
        <v>90</v>
      </c>
    </row>
    <row r="8" spans="1:4" s="1" customFormat="1" ht="16.5" customHeight="1" x14ac:dyDescent="0.25">
      <c r="A8" s="78" t="s">
        <v>1</v>
      </c>
      <c r="B8" s="40" t="s">
        <v>2</v>
      </c>
      <c r="C8" s="33" t="s">
        <v>4</v>
      </c>
      <c r="D8" s="41" t="s">
        <v>5</v>
      </c>
    </row>
    <row r="9" spans="1:4" s="5" customFormat="1" ht="13.5" customHeight="1" x14ac:dyDescent="0.25">
      <c r="A9" s="79"/>
      <c r="B9" s="79" t="s">
        <v>3</v>
      </c>
      <c r="C9" s="84" t="s">
        <v>23</v>
      </c>
      <c r="D9" s="86" t="s">
        <v>6</v>
      </c>
    </row>
    <row r="10" spans="1:4" s="5" customFormat="1" ht="13.5" customHeight="1" x14ac:dyDescent="0.25">
      <c r="A10" s="80"/>
      <c r="B10" s="80"/>
      <c r="C10" s="85"/>
      <c r="D10" s="87"/>
    </row>
    <row r="11" spans="1:4" s="1" customFormat="1" ht="15" customHeight="1" x14ac:dyDescent="0.25">
      <c r="A11" s="11" t="s">
        <v>7</v>
      </c>
      <c r="B11" s="12" t="s">
        <v>8</v>
      </c>
      <c r="C11" s="12" t="s">
        <v>9</v>
      </c>
      <c r="D11" s="12" t="s">
        <v>10</v>
      </c>
    </row>
    <row r="12" spans="1:4" s="1" customFormat="1" ht="15" customHeight="1" x14ac:dyDescent="0.25">
      <c r="A12" s="11" t="s">
        <v>11</v>
      </c>
      <c r="B12" s="12" t="s">
        <v>12</v>
      </c>
      <c r="C12" s="12" t="s">
        <v>13</v>
      </c>
      <c r="D12" s="12" t="s">
        <v>14</v>
      </c>
    </row>
    <row r="13" spans="1:4" s="1" customFormat="1" ht="15" customHeight="1" x14ac:dyDescent="0.25">
      <c r="A13" s="11" t="s">
        <v>15</v>
      </c>
      <c r="B13" s="12" t="s">
        <v>16</v>
      </c>
      <c r="C13" s="12" t="s">
        <v>17</v>
      </c>
      <c r="D13" s="12" t="s">
        <v>18</v>
      </c>
    </row>
    <row r="14" spans="1:4" s="1" customFormat="1" ht="16.5" customHeight="1" x14ac:dyDescent="0.25">
      <c r="A14" s="81" t="s">
        <v>19</v>
      </c>
      <c r="B14" s="38" t="s">
        <v>20</v>
      </c>
      <c r="C14" s="33" t="s">
        <v>21</v>
      </c>
      <c r="D14" s="41" t="s">
        <v>22</v>
      </c>
    </row>
    <row r="15" spans="1:4" s="5" customFormat="1" ht="18.75" customHeight="1" x14ac:dyDescent="0.25">
      <c r="A15" s="82"/>
      <c r="B15" s="88" t="s">
        <v>94</v>
      </c>
      <c r="C15" s="84" t="s">
        <v>95</v>
      </c>
      <c r="D15" s="86" t="s">
        <v>96</v>
      </c>
    </row>
    <row r="16" spans="1:4" s="5" customFormat="1" ht="18.75" customHeight="1" x14ac:dyDescent="0.25">
      <c r="A16" s="83"/>
      <c r="B16" s="89"/>
      <c r="C16" s="85"/>
      <c r="D16" s="87"/>
    </row>
    <row r="17" spans="1:4" ht="6.95" customHeight="1" x14ac:dyDescent="0.25">
      <c r="A17" s="7"/>
    </row>
    <row r="18" spans="1:4" x14ac:dyDescent="0.25">
      <c r="A18" s="7" t="s">
        <v>25</v>
      </c>
    </row>
    <row r="19" spans="1:4" x14ac:dyDescent="0.25">
      <c r="A19" s="7" t="s">
        <v>24</v>
      </c>
    </row>
    <row r="20" spans="1:4" x14ac:dyDescent="0.25">
      <c r="A20" s="7"/>
    </row>
    <row r="21" spans="1:4" x14ac:dyDescent="0.25">
      <c r="A21" s="7"/>
    </row>
    <row r="22" spans="1:4" x14ac:dyDescent="0.25">
      <c r="A22" s="70" t="s">
        <v>121</v>
      </c>
      <c r="B22" s="70"/>
      <c r="C22" s="70"/>
      <c r="D22" s="70"/>
    </row>
    <row r="23" spans="1:4" s="10" customFormat="1" ht="6.95" customHeight="1" x14ac:dyDescent="0.25">
      <c r="A23" s="25"/>
      <c r="B23" s="25"/>
      <c r="C23" s="25"/>
      <c r="D23" s="25"/>
    </row>
    <row r="24" spans="1:4" x14ac:dyDescent="0.25">
      <c r="A24" s="21" t="s">
        <v>196</v>
      </c>
      <c r="B24" s="7"/>
      <c r="C24" s="7"/>
      <c r="D24" s="7"/>
    </row>
    <row r="25" spans="1:4" x14ac:dyDescent="0.25">
      <c r="A25" s="22" t="s">
        <v>90</v>
      </c>
      <c r="B25" s="7"/>
      <c r="C25" s="7"/>
      <c r="D25" s="7"/>
    </row>
    <row r="26" spans="1:4" x14ac:dyDescent="0.25">
      <c r="A26" s="71" t="s">
        <v>1</v>
      </c>
      <c r="B26" s="42" t="s">
        <v>2</v>
      </c>
      <c r="C26" s="36" t="s">
        <v>4</v>
      </c>
      <c r="D26" s="43" t="s">
        <v>5</v>
      </c>
    </row>
    <row r="27" spans="1:4" x14ac:dyDescent="0.25">
      <c r="A27" s="72"/>
      <c r="B27" s="72" t="s">
        <v>3</v>
      </c>
      <c r="C27" s="74" t="s">
        <v>23</v>
      </c>
      <c r="D27" s="76" t="s">
        <v>6</v>
      </c>
    </row>
    <row r="28" spans="1:4" x14ac:dyDescent="0.25">
      <c r="A28" s="73"/>
      <c r="B28" s="73"/>
      <c r="C28" s="75"/>
      <c r="D28" s="77"/>
    </row>
    <row r="29" spans="1:4" x14ac:dyDescent="0.25">
      <c r="A29" s="23" t="s">
        <v>7</v>
      </c>
      <c r="B29" s="54">
        <v>1000</v>
      </c>
      <c r="C29" s="54">
        <v>3000</v>
      </c>
      <c r="D29" s="54">
        <f>C29-B29</f>
        <v>2000</v>
      </c>
    </row>
    <row r="30" spans="1:4" x14ac:dyDescent="0.25">
      <c r="A30" s="23" t="s">
        <v>11</v>
      </c>
      <c r="B30" s="54">
        <v>2000</v>
      </c>
      <c r="C30" s="54">
        <v>1000</v>
      </c>
      <c r="D30" s="54">
        <f t="shared" ref="D30:D31" si="0">C30-B30</f>
        <v>-1000</v>
      </c>
    </row>
    <row r="31" spans="1:4" x14ac:dyDescent="0.25">
      <c r="A31" s="23" t="s">
        <v>15</v>
      </c>
      <c r="B31" s="54">
        <v>1000</v>
      </c>
      <c r="C31" s="54">
        <v>3000</v>
      </c>
      <c r="D31" s="54">
        <f t="shared" si="0"/>
        <v>2000</v>
      </c>
    </row>
    <row r="32" spans="1:4" x14ac:dyDescent="0.25">
      <c r="A32" s="68" t="s">
        <v>19</v>
      </c>
      <c r="B32" s="38" t="s">
        <v>20</v>
      </c>
      <c r="C32" s="33" t="s">
        <v>21</v>
      </c>
      <c r="D32" s="41" t="s">
        <v>22</v>
      </c>
    </row>
    <row r="33" spans="1:4" x14ac:dyDescent="0.25">
      <c r="A33" s="69"/>
      <c r="B33" s="61">
        <f>SUM(B29:B31)</f>
        <v>4000</v>
      </c>
      <c r="C33" s="56">
        <f>SUM(C29:C31)</f>
        <v>7000</v>
      </c>
      <c r="D33" s="53">
        <f>MAX(C33-B33,0)</f>
        <v>3000</v>
      </c>
    </row>
    <row r="34" spans="1:4" ht="6.95" customHeight="1" x14ac:dyDescent="0.25">
      <c r="A34" s="7"/>
      <c r="B34" s="24"/>
      <c r="C34" s="24"/>
      <c r="D34" s="24"/>
    </row>
    <row r="35" spans="1:4" x14ac:dyDescent="0.25">
      <c r="A35" s="7" t="s">
        <v>25</v>
      </c>
      <c r="B35" s="7"/>
      <c r="C35" s="7"/>
      <c r="D35" s="7"/>
    </row>
    <row r="36" spans="1:4" x14ac:dyDescent="0.25">
      <c r="A36" s="7" t="s">
        <v>24</v>
      </c>
      <c r="B36" s="7"/>
      <c r="C36" s="7"/>
      <c r="D36" s="7"/>
    </row>
    <row r="37" spans="1:4" x14ac:dyDescent="0.25">
      <c r="A37" s="7"/>
      <c r="B37" s="7"/>
      <c r="C37" s="7"/>
      <c r="D37" s="7"/>
    </row>
  </sheetData>
  <mergeCells count="15">
    <mergeCell ref="A32:A33"/>
    <mergeCell ref="A22:D22"/>
    <mergeCell ref="A4:D4"/>
    <mergeCell ref="A26:A28"/>
    <mergeCell ref="B27:B28"/>
    <mergeCell ref="C27:C28"/>
    <mergeCell ref="D27:D28"/>
    <mergeCell ref="A8:A10"/>
    <mergeCell ref="A14:A16"/>
    <mergeCell ref="B9:B10"/>
    <mergeCell ref="C9:C10"/>
    <mergeCell ref="D9:D10"/>
    <mergeCell ref="C15:C16"/>
    <mergeCell ref="B15:B16"/>
    <mergeCell ref="D15:D1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H43"/>
  <sheetViews>
    <sheetView showGridLines="0" zoomScale="80" zoomScaleNormal="80" workbookViewId="0">
      <selection activeCell="A22" sqref="A22"/>
    </sheetView>
  </sheetViews>
  <sheetFormatPr defaultColWidth="13.85546875" defaultRowHeight="15" x14ac:dyDescent="0.25"/>
  <cols>
    <col min="1" max="1" width="27.140625" customWidth="1"/>
    <col min="2" max="2" width="25" customWidth="1"/>
    <col min="3" max="3" width="38.42578125" customWidth="1"/>
    <col min="4" max="4" width="25" customWidth="1"/>
    <col min="5" max="5" width="38.42578125" customWidth="1"/>
    <col min="6" max="8" width="28.28515625" customWidth="1"/>
  </cols>
  <sheetData>
    <row r="1" spans="1:8" ht="18.75" x14ac:dyDescent="0.4">
      <c r="A1" s="2" t="s">
        <v>26</v>
      </c>
    </row>
    <row r="2" spans="1:8" x14ac:dyDescent="0.25">
      <c r="A2" s="6" t="s">
        <v>0</v>
      </c>
      <c r="B2" s="4">
        <v>43465</v>
      </c>
    </row>
    <row r="3" spans="1:8" s="10" customFormat="1" x14ac:dyDescent="0.25">
      <c r="A3" s="8"/>
      <c r="B3" s="9"/>
    </row>
    <row r="4" spans="1:8" x14ac:dyDescent="0.25">
      <c r="A4" s="70" t="s">
        <v>122</v>
      </c>
      <c r="B4" s="70"/>
      <c r="C4" s="70"/>
      <c r="D4" s="70"/>
      <c r="E4" s="70"/>
      <c r="F4" s="70"/>
      <c r="G4" s="70"/>
      <c r="H4" s="70"/>
    </row>
    <row r="5" spans="1:8" s="10" customFormat="1" ht="6.95" customHeight="1" x14ac:dyDescent="0.25">
      <c r="A5" s="25"/>
      <c r="B5" s="25"/>
      <c r="C5" s="25"/>
      <c r="D5" s="25"/>
    </row>
    <row r="6" spans="1:8" x14ac:dyDescent="0.25">
      <c r="A6" s="17" t="s">
        <v>197</v>
      </c>
    </row>
    <row r="7" spans="1:8" x14ac:dyDescent="0.25">
      <c r="A7" s="18" t="s">
        <v>91</v>
      </c>
    </row>
    <row r="8" spans="1:8" s="13" customFormat="1" ht="12.75" x14ac:dyDescent="0.2">
      <c r="A8" s="92" t="s">
        <v>27</v>
      </c>
      <c r="B8" s="92" t="s">
        <v>28</v>
      </c>
      <c r="C8" s="92" t="s">
        <v>29</v>
      </c>
      <c r="D8" s="92" t="s">
        <v>30</v>
      </c>
      <c r="E8" s="92" t="s">
        <v>31</v>
      </c>
      <c r="F8" s="92" t="s">
        <v>32</v>
      </c>
      <c r="G8" s="92"/>
      <c r="H8" s="92"/>
    </row>
    <row r="9" spans="1:8" s="13" customFormat="1" ht="12.75" x14ac:dyDescent="0.2">
      <c r="A9" s="92"/>
      <c r="B9" s="92"/>
      <c r="C9" s="92"/>
      <c r="D9" s="92"/>
      <c r="E9" s="92"/>
      <c r="F9" s="33" t="s">
        <v>2</v>
      </c>
      <c r="G9" s="33" t="s">
        <v>4</v>
      </c>
      <c r="H9" s="33" t="s">
        <v>5</v>
      </c>
    </row>
    <row r="10" spans="1:8" s="13" customFormat="1" ht="25.5" customHeight="1" x14ac:dyDescent="0.2">
      <c r="A10" s="92"/>
      <c r="B10" s="92"/>
      <c r="C10" s="92"/>
      <c r="D10" s="92"/>
      <c r="E10" s="92"/>
      <c r="F10" s="84" t="s">
        <v>53</v>
      </c>
      <c r="G10" s="84" t="s">
        <v>52</v>
      </c>
      <c r="H10" s="84" t="s">
        <v>33</v>
      </c>
    </row>
    <row r="11" spans="1:8" s="13" customFormat="1" ht="12.75" x14ac:dyDescent="0.2">
      <c r="A11" s="92"/>
      <c r="B11" s="92"/>
      <c r="C11" s="92"/>
      <c r="D11" s="92"/>
      <c r="E11" s="92"/>
      <c r="F11" s="85"/>
      <c r="G11" s="85"/>
      <c r="H11" s="85"/>
    </row>
    <row r="12" spans="1:8" s="6" customFormat="1" ht="15" customHeight="1" x14ac:dyDescent="0.2">
      <c r="A12" s="11" t="s">
        <v>34</v>
      </c>
      <c r="B12" s="11" t="s">
        <v>35</v>
      </c>
      <c r="C12" s="11" t="s">
        <v>36</v>
      </c>
      <c r="D12" s="11" t="s">
        <v>48</v>
      </c>
      <c r="E12" s="11" t="s">
        <v>37</v>
      </c>
      <c r="F12" s="12" t="s">
        <v>8</v>
      </c>
      <c r="G12" s="12" t="s">
        <v>9</v>
      </c>
      <c r="H12" s="12" t="s">
        <v>10</v>
      </c>
    </row>
    <row r="13" spans="1:8" s="6" customFormat="1" ht="15" customHeight="1" x14ac:dyDescent="0.2">
      <c r="A13" s="11" t="s">
        <v>38</v>
      </c>
      <c r="B13" s="11" t="s">
        <v>39</v>
      </c>
      <c r="C13" s="11" t="s">
        <v>39</v>
      </c>
      <c r="D13" s="11" t="s">
        <v>49</v>
      </c>
      <c r="E13" s="11" t="s">
        <v>39</v>
      </c>
      <c r="F13" s="12" t="s">
        <v>12</v>
      </c>
      <c r="G13" s="12" t="s">
        <v>13</v>
      </c>
      <c r="H13" s="12" t="s">
        <v>14</v>
      </c>
    </row>
    <row r="14" spans="1:8" s="6" customFormat="1" ht="15" customHeight="1" x14ac:dyDescent="0.2">
      <c r="A14" s="11" t="s">
        <v>40</v>
      </c>
      <c r="B14" s="11" t="s">
        <v>41</v>
      </c>
      <c r="C14" s="11" t="s">
        <v>39</v>
      </c>
      <c r="D14" s="11" t="s">
        <v>123</v>
      </c>
      <c r="E14" s="11" t="s">
        <v>39</v>
      </c>
      <c r="F14" s="12" t="s">
        <v>42</v>
      </c>
      <c r="G14" s="12" t="s">
        <v>42</v>
      </c>
      <c r="H14" s="12" t="s">
        <v>42</v>
      </c>
    </row>
    <row r="15" spans="1:8" s="6" customFormat="1" ht="15" customHeight="1" x14ac:dyDescent="0.2">
      <c r="A15" s="11" t="s">
        <v>43</v>
      </c>
      <c r="B15" s="11" t="s">
        <v>39</v>
      </c>
      <c r="C15" s="11" t="s">
        <v>39</v>
      </c>
      <c r="D15" s="11" t="s">
        <v>51</v>
      </c>
      <c r="E15" s="11" t="s">
        <v>39</v>
      </c>
      <c r="F15" s="12" t="s">
        <v>42</v>
      </c>
      <c r="G15" s="12" t="s">
        <v>42</v>
      </c>
      <c r="H15" s="12" t="s">
        <v>42</v>
      </c>
    </row>
    <row r="16" spans="1:8" s="6" customFormat="1" ht="15" customHeight="1" x14ac:dyDescent="0.2">
      <c r="A16" s="11" t="s">
        <v>42</v>
      </c>
      <c r="B16" s="11" t="s">
        <v>42</v>
      </c>
      <c r="C16" s="11" t="s">
        <v>42</v>
      </c>
      <c r="D16" s="11" t="s">
        <v>42</v>
      </c>
      <c r="E16" s="11" t="s">
        <v>42</v>
      </c>
      <c r="F16" s="12" t="s">
        <v>42</v>
      </c>
      <c r="G16" s="12" t="s">
        <v>42</v>
      </c>
      <c r="H16" s="12" t="s">
        <v>42</v>
      </c>
    </row>
    <row r="17" spans="1:8" s="6" customFormat="1" ht="15" customHeight="1" x14ac:dyDescent="0.2">
      <c r="A17" s="11" t="s">
        <v>42</v>
      </c>
      <c r="B17" s="11" t="s">
        <v>42</v>
      </c>
      <c r="C17" s="11" t="s">
        <v>42</v>
      </c>
      <c r="D17" s="11" t="s">
        <v>42</v>
      </c>
      <c r="E17" s="11" t="s">
        <v>42</v>
      </c>
      <c r="F17" s="12" t="s">
        <v>44</v>
      </c>
      <c r="G17" s="12" t="s">
        <v>45</v>
      </c>
      <c r="H17" s="12" t="s">
        <v>46</v>
      </c>
    </row>
    <row r="18" spans="1:8" s="6" customFormat="1" ht="15.75" customHeight="1" x14ac:dyDescent="0.2">
      <c r="A18" s="81" t="s">
        <v>19</v>
      </c>
      <c r="B18" s="92" t="s">
        <v>39</v>
      </c>
      <c r="C18" s="92" t="s">
        <v>39</v>
      </c>
      <c r="D18" s="92" t="s">
        <v>39</v>
      </c>
      <c r="E18" s="92" t="s">
        <v>39</v>
      </c>
      <c r="F18" s="38" t="s">
        <v>20</v>
      </c>
      <c r="G18" s="33" t="s">
        <v>21</v>
      </c>
      <c r="H18" s="38" t="s">
        <v>22</v>
      </c>
    </row>
    <row r="19" spans="1:8" s="13" customFormat="1" ht="26.25" customHeight="1" x14ac:dyDescent="0.2">
      <c r="A19" s="82"/>
      <c r="B19" s="92"/>
      <c r="C19" s="92"/>
      <c r="D19" s="92"/>
      <c r="E19" s="92"/>
      <c r="F19" s="84" t="s">
        <v>99</v>
      </c>
      <c r="G19" s="84" t="s">
        <v>97</v>
      </c>
      <c r="H19" s="84" t="s">
        <v>98</v>
      </c>
    </row>
    <row r="20" spans="1:8" s="13" customFormat="1" ht="15.75" customHeight="1" x14ac:dyDescent="0.2">
      <c r="A20" s="83"/>
      <c r="B20" s="92"/>
      <c r="C20" s="92"/>
      <c r="D20" s="92"/>
      <c r="E20" s="92"/>
      <c r="F20" s="85"/>
      <c r="G20" s="85"/>
      <c r="H20" s="85"/>
    </row>
    <row r="21" spans="1:8" ht="6.95" customHeight="1" x14ac:dyDescent="0.25">
      <c r="A21" s="7"/>
    </row>
    <row r="22" spans="1:8" x14ac:dyDescent="0.25">
      <c r="A22" s="7" t="s">
        <v>47</v>
      </c>
    </row>
    <row r="23" spans="1:8" x14ac:dyDescent="0.25">
      <c r="A23" s="7"/>
    </row>
    <row r="25" spans="1:8" x14ac:dyDescent="0.25">
      <c r="A25" s="70" t="s">
        <v>121</v>
      </c>
      <c r="B25" s="70"/>
      <c r="C25" s="70"/>
      <c r="D25" s="70"/>
      <c r="E25" s="70"/>
      <c r="F25" s="70"/>
      <c r="G25" s="70"/>
      <c r="H25" s="70"/>
    </row>
    <row r="26" spans="1:8" s="10" customFormat="1" ht="6.95" customHeight="1" x14ac:dyDescent="0.25">
      <c r="A26" s="25"/>
      <c r="B26" s="25"/>
      <c r="C26" s="25"/>
      <c r="D26" s="25"/>
    </row>
    <row r="27" spans="1:8" s="7" customFormat="1" x14ac:dyDescent="0.25">
      <c r="A27" s="21" t="s">
        <v>197</v>
      </c>
    </row>
    <row r="28" spans="1:8" s="7" customFormat="1" x14ac:dyDescent="0.25">
      <c r="A28" s="22" t="s">
        <v>91</v>
      </c>
    </row>
    <row r="29" spans="1:8" s="26" customFormat="1" ht="12.75" x14ac:dyDescent="0.2">
      <c r="A29" s="91" t="s">
        <v>27</v>
      </c>
      <c r="B29" s="91" t="s">
        <v>28</v>
      </c>
      <c r="C29" s="91" t="s">
        <v>29</v>
      </c>
      <c r="D29" s="91" t="s">
        <v>30</v>
      </c>
      <c r="E29" s="91" t="s">
        <v>31</v>
      </c>
      <c r="F29" s="91" t="s">
        <v>32</v>
      </c>
      <c r="G29" s="91"/>
      <c r="H29" s="91"/>
    </row>
    <row r="30" spans="1:8" s="26" customFormat="1" ht="12.75" x14ac:dyDescent="0.2">
      <c r="A30" s="91"/>
      <c r="B30" s="91"/>
      <c r="C30" s="91"/>
      <c r="D30" s="91"/>
      <c r="E30" s="91"/>
      <c r="F30" s="36" t="s">
        <v>2</v>
      </c>
      <c r="G30" s="36" t="s">
        <v>4</v>
      </c>
      <c r="H30" s="36" t="s">
        <v>5</v>
      </c>
    </row>
    <row r="31" spans="1:8" s="26" customFormat="1" ht="25.5" customHeight="1" x14ac:dyDescent="0.2">
      <c r="A31" s="91"/>
      <c r="B31" s="91"/>
      <c r="C31" s="91"/>
      <c r="D31" s="91"/>
      <c r="E31" s="91"/>
      <c r="F31" s="74" t="s">
        <v>53</v>
      </c>
      <c r="G31" s="74" t="s">
        <v>52</v>
      </c>
      <c r="H31" s="74" t="s">
        <v>33</v>
      </c>
    </row>
    <row r="32" spans="1:8" s="26" customFormat="1" ht="12.75" x14ac:dyDescent="0.2">
      <c r="A32" s="91"/>
      <c r="B32" s="91"/>
      <c r="C32" s="91"/>
      <c r="D32" s="91"/>
      <c r="E32" s="91"/>
      <c r="F32" s="75"/>
      <c r="G32" s="75"/>
      <c r="H32" s="75"/>
    </row>
    <row r="33" spans="1:8" s="28" customFormat="1" ht="15" customHeight="1" x14ac:dyDescent="0.2">
      <c r="A33" s="23" t="s">
        <v>34</v>
      </c>
      <c r="B33" s="23" t="s">
        <v>35</v>
      </c>
      <c r="C33" s="23" t="s">
        <v>36</v>
      </c>
      <c r="D33" s="23" t="s">
        <v>48</v>
      </c>
      <c r="E33" s="23" t="s">
        <v>37</v>
      </c>
      <c r="F33" s="54">
        <v>1000</v>
      </c>
      <c r="G33" s="52">
        <v>800</v>
      </c>
      <c r="H33" s="52">
        <f>G33-F33</f>
        <v>-200</v>
      </c>
    </row>
    <row r="34" spans="1:8" s="28" customFormat="1" ht="15" customHeight="1" x14ac:dyDescent="0.2">
      <c r="A34" s="23" t="s">
        <v>38</v>
      </c>
      <c r="B34" s="23" t="s">
        <v>39</v>
      </c>
      <c r="C34" s="23" t="s">
        <v>39</v>
      </c>
      <c r="D34" s="23" t="s">
        <v>49</v>
      </c>
      <c r="E34" s="23" t="s">
        <v>39</v>
      </c>
      <c r="F34" s="52">
        <v>900</v>
      </c>
      <c r="G34" s="52">
        <v>700</v>
      </c>
      <c r="H34" s="52">
        <f t="shared" ref="H34:H38" si="0">G34-F34</f>
        <v>-200</v>
      </c>
    </row>
    <row r="35" spans="1:8" s="28" customFormat="1" ht="15" customHeight="1" x14ac:dyDescent="0.2">
      <c r="A35" s="23" t="s">
        <v>40</v>
      </c>
      <c r="B35" s="23" t="s">
        <v>41</v>
      </c>
      <c r="C35" s="23" t="s">
        <v>39</v>
      </c>
      <c r="D35" s="23" t="s">
        <v>123</v>
      </c>
      <c r="E35" s="23" t="s">
        <v>39</v>
      </c>
      <c r="F35" s="52">
        <v>2000</v>
      </c>
      <c r="G35" s="52">
        <v>3000</v>
      </c>
      <c r="H35" s="52">
        <f t="shared" si="0"/>
        <v>1000</v>
      </c>
    </row>
    <row r="36" spans="1:8" s="28" customFormat="1" ht="15" customHeight="1" x14ac:dyDescent="0.2">
      <c r="A36" s="23" t="s">
        <v>43</v>
      </c>
      <c r="B36" s="23" t="s">
        <v>39</v>
      </c>
      <c r="C36" s="23" t="s">
        <v>39</v>
      </c>
      <c r="D36" s="23" t="s">
        <v>51</v>
      </c>
      <c r="E36" s="23" t="s">
        <v>39</v>
      </c>
      <c r="F36" s="52">
        <v>500</v>
      </c>
      <c r="G36" s="52">
        <v>400</v>
      </c>
      <c r="H36" s="52">
        <f t="shared" si="0"/>
        <v>-100</v>
      </c>
    </row>
    <row r="37" spans="1:8" s="28" customFormat="1" ht="15" customHeight="1" x14ac:dyDescent="0.2">
      <c r="A37" s="23" t="s">
        <v>42</v>
      </c>
      <c r="B37" s="23" t="s">
        <v>42</v>
      </c>
      <c r="C37" s="23" t="s">
        <v>42</v>
      </c>
      <c r="D37" s="23" t="s">
        <v>42</v>
      </c>
      <c r="E37" s="23" t="s">
        <v>42</v>
      </c>
      <c r="F37" s="52">
        <v>600</v>
      </c>
      <c r="G37" s="52">
        <v>700</v>
      </c>
      <c r="H37" s="52">
        <f t="shared" si="0"/>
        <v>100</v>
      </c>
    </row>
    <row r="38" spans="1:8" s="28" customFormat="1" ht="15" customHeight="1" x14ac:dyDescent="0.2">
      <c r="A38" s="23" t="s">
        <v>42</v>
      </c>
      <c r="B38" s="23" t="s">
        <v>42</v>
      </c>
      <c r="C38" s="23" t="s">
        <v>42</v>
      </c>
      <c r="D38" s="23" t="s">
        <v>42</v>
      </c>
      <c r="E38" s="23" t="s">
        <v>42</v>
      </c>
      <c r="F38" s="52">
        <v>200</v>
      </c>
      <c r="G38" s="52">
        <v>220</v>
      </c>
      <c r="H38" s="52">
        <f t="shared" si="0"/>
        <v>20</v>
      </c>
    </row>
    <row r="39" spans="1:8" s="6" customFormat="1" ht="15.75" customHeight="1" x14ac:dyDescent="0.2">
      <c r="A39" s="68" t="s">
        <v>19</v>
      </c>
      <c r="B39" s="90" t="s">
        <v>39</v>
      </c>
      <c r="C39" s="90" t="s">
        <v>39</v>
      </c>
      <c r="D39" s="90" t="s">
        <v>39</v>
      </c>
      <c r="E39" s="90" t="s">
        <v>39</v>
      </c>
      <c r="F39" s="41" t="s">
        <v>20</v>
      </c>
      <c r="G39" s="33" t="s">
        <v>21</v>
      </c>
      <c r="H39" s="41" t="s">
        <v>22</v>
      </c>
    </row>
    <row r="40" spans="1:8" s="28" customFormat="1" ht="15.75" customHeight="1" x14ac:dyDescent="0.2">
      <c r="A40" s="69"/>
      <c r="B40" s="75"/>
      <c r="C40" s="75"/>
      <c r="D40" s="75"/>
      <c r="E40" s="75"/>
      <c r="F40" s="60">
        <f>SUM(F33:F38)</f>
        <v>5200</v>
      </c>
      <c r="G40" s="55">
        <f>SUM(G33:G38)</f>
        <v>5820</v>
      </c>
      <c r="H40" s="53">
        <f>MAX(G40-F40,0)</f>
        <v>620</v>
      </c>
    </row>
    <row r="41" spans="1:8" s="7" customFormat="1" ht="6.95" customHeight="1" x14ac:dyDescent="0.25"/>
    <row r="42" spans="1:8" s="7" customFormat="1" x14ac:dyDescent="0.25">
      <c r="A42" s="7" t="s">
        <v>47</v>
      </c>
    </row>
    <row r="43" spans="1:8" s="7" customFormat="1" x14ac:dyDescent="0.25"/>
  </sheetData>
  <mergeCells count="33">
    <mergeCell ref="F8:H8"/>
    <mergeCell ref="H10:H11"/>
    <mergeCell ref="A4:H4"/>
    <mergeCell ref="A25:H25"/>
    <mergeCell ref="A8:A11"/>
    <mergeCell ref="B8:B11"/>
    <mergeCell ref="C8:C11"/>
    <mergeCell ref="D8:D11"/>
    <mergeCell ref="E8:E11"/>
    <mergeCell ref="A18:A20"/>
    <mergeCell ref="B18:B20"/>
    <mergeCell ref="C18:C20"/>
    <mergeCell ref="D18:D20"/>
    <mergeCell ref="E18:E20"/>
    <mergeCell ref="F10:F11"/>
    <mergeCell ref="G10:G11"/>
    <mergeCell ref="G19:G20"/>
    <mergeCell ref="F19:F20"/>
    <mergeCell ref="F29:H29"/>
    <mergeCell ref="F31:F32"/>
    <mergeCell ref="G31:G32"/>
    <mergeCell ref="H31:H32"/>
    <mergeCell ref="H19:H20"/>
    <mergeCell ref="A29:A32"/>
    <mergeCell ref="B29:B32"/>
    <mergeCell ref="C29:C32"/>
    <mergeCell ref="D29:D32"/>
    <mergeCell ref="E29:E32"/>
    <mergeCell ref="A39:A40"/>
    <mergeCell ref="E39:E40"/>
    <mergeCell ref="D39:D40"/>
    <mergeCell ref="C39:C40"/>
    <mergeCell ref="B39:B40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I50"/>
  <sheetViews>
    <sheetView showGridLines="0" topLeftCell="A19" zoomScale="80" zoomScaleNormal="80" workbookViewId="0">
      <selection activeCell="F53" sqref="F53"/>
    </sheetView>
  </sheetViews>
  <sheetFormatPr defaultColWidth="13.85546875" defaultRowHeight="15" x14ac:dyDescent="0.25"/>
  <cols>
    <col min="1" max="1" width="32.5703125" customWidth="1"/>
    <col min="2" max="4" width="25" customWidth="1"/>
    <col min="5" max="8" width="22.28515625" customWidth="1"/>
    <col min="9" max="9" width="23.42578125" customWidth="1"/>
  </cols>
  <sheetData>
    <row r="1" spans="1:9" ht="18.75" x14ac:dyDescent="0.4">
      <c r="A1" s="2" t="s">
        <v>26</v>
      </c>
    </row>
    <row r="2" spans="1:9" x14ac:dyDescent="0.25">
      <c r="A2" s="6" t="s">
        <v>0</v>
      </c>
      <c r="B2" s="4">
        <v>43465</v>
      </c>
    </row>
    <row r="4" spans="1:9" x14ac:dyDescent="0.25">
      <c r="A4" s="70" t="s">
        <v>122</v>
      </c>
      <c r="B4" s="70"/>
      <c r="C4" s="70"/>
      <c r="D4" s="70"/>
      <c r="E4" s="70"/>
      <c r="F4" s="70"/>
      <c r="G4" s="70"/>
      <c r="H4" s="70"/>
      <c r="I4" s="70"/>
    </row>
    <row r="5" spans="1:9" s="10" customFormat="1" ht="6.95" customHeight="1" x14ac:dyDescent="0.25">
      <c r="A5" s="25"/>
      <c r="B5" s="25"/>
      <c r="C5" s="25"/>
      <c r="D5" s="25"/>
    </row>
    <row r="6" spans="1:9" x14ac:dyDescent="0.25">
      <c r="A6" s="17" t="s">
        <v>198</v>
      </c>
    </row>
    <row r="7" spans="1:9" x14ac:dyDescent="0.25">
      <c r="A7" s="18" t="s">
        <v>89</v>
      </c>
    </row>
    <row r="8" spans="1:9" x14ac:dyDescent="0.25">
      <c r="A8" s="92" t="s">
        <v>27</v>
      </c>
      <c r="B8" s="92" t="s">
        <v>54</v>
      </c>
      <c r="C8" s="92" t="s">
        <v>55</v>
      </c>
      <c r="D8" s="92" t="s">
        <v>56</v>
      </c>
      <c r="E8" s="99" t="s">
        <v>57</v>
      </c>
      <c r="F8" s="100"/>
      <c r="G8" s="100"/>
      <c r="H8" s="100"/>
      <c r="I8" s="101"/>
    </row>
    <row r="9" spans="1:9" x14ac:dyDescent="0.25">
      <c r="A9" s="92"/>
      <c r="B9" s="92"/>
      <c r="C9" s="92"/>
      <c r="D9" s="92"/>
      <c r="E9" s="33" t="s">
        <v>2</v>
      </c>
      <c r="F9" s="38" t="s">
        <v>4</v>
      </c>
      <c r="G9" s="33" t="s">
        <v>5</v>
      </c>
      <c r="H9" s="33" t="s">
        <v>20</v>
      </c>
      <c r="I9" s="33" t="s">
        <v>21</v>
      </c>
    </row>
    <row r="10" spans="1:9" s="3" customFormat="1" ht="30.75" customHeight="1" x14ac:dyDescent="0.25">
      <c r="A10" s="92"/>
      <c r="B10" s="92"/>
      <c r="C10" s="92"/>
      <c r="D10" s="92"/>
      <c r="E10" s="84" t="s">
        <v>53</v>
      </c>
      <c r="F10" s="84" t="s">
        <v>52</v>
      </c>
      <c r="G10" s="84" t="s">
        <v>58</v>
      </c>
      <c r="H10" s="84" t="s">
        <v>85</v>
      </c>
      <c r="I10" s="84" t="s">
        <v>86</v>
      </c>
    </row>
    <row r="11" spans="1:9" s="3" customFormat="1" ht="30.75" customHeight="1" x14ac:dyDescent="0.25">
      <c r="A11" s="92"/>
      <c r="B11" s="92"/>
      <c r="C11" s="92"/>
      <c r="D11" s="92"/>
      <c r="E11" s="85"/>
      <c r="F11" s="85"/>
      <c r="G11" s="85"/>
      <c r="H11" s="85"/>
      <c r="I11" s="85"/>
    </row>
    <row r="12" spans="1:9" ht="15" customHeight="1" x14ac:dyDescent="0.25">
      <c r="A12" s="11" t="s">
        <v>59</v>
      </c>
      <c r="B12" s="14" t="s">
        <v>60</v>
      </c>
      <c r="C12" s="11" t="s">
        <v>81</v>
      </c>
      <c r="D12" s="11" t="s">
        <v>61</v>
      </c>
      <c r="E12" s="12" t="s">
        <v>8</v>
      </c>
      <c r="F12" s="12" t="s">
        <v>9</v>
      </c>
      <c r="G12" s="12" t="s">
        <v>62</v>
      </c>
      <c r="H12" s="12" t="s">
        <v>63</v>
      </c>
      <c r="I12" s="12" t="s">
        <v>64</v>
      </c>
    </row>
    <row r="13" spans="1:9" ht="15" customHeight="1" x14ac:dyDescent="0.25">
      <c r="A13" s="11" t="s">
        <v>65</v>
      </c>
      <c r="B13" s="11" t="s">
        <v>66</v>
      </c>
      <c r="C13" s="11" t="s">
        <v>49</v>
      </c>
      <c r="D13" s="11" t="s">
        <v>67</v>
      </c>
      <c r="E13" s="12" t="s">
        <v>12</v>
      </c>
      <c r="F13" s="12" t="s">
        <v>13</v>
      </c>
      <c r="G13" s="12" t="s">
        <v>68</v>
      </c>
      <c r="H13" s="12" t="s">
        <v>69</v>
      </c>
      <c r="I13" s="12" t="s">
        <v>70</v>
      </c>
    </row>
    <row r="14" spans="1:9" ht="15" customHeight="1" x14ac:dyDescent="0.25">
      <c r="A14" s="11" t="s">
        <v>65</v>
      </c>
      <c r="B14" s="11" t="s">
        <v>66</v>
      </c>
      <c r="C14" s="11" t="s">
        <v>49</v>
      </c>
      <c r="D14" s="11" t="s">
        <v>65</v>
      </c>
      <c r="E14" s="12" t="s">
        <v>42</v>
      </c>
      <c r="F14" s="12" t="s">
        <v>42</v>
      </c>
      <c r="G14" s="12" t="s">
        <v>42</v>
      </c>
      <c r="H14" s="12" t="s">
        <v>42</v>
      </c>
      <c r="I14" s="12" t="s">
        <v>42</v>
      </c>
    </row>
    <row r="15" spans="1:9" ht="15" customHeight="1" x14ac:dyDescent="0.25">
      <c r="A15" s="11" t="s">
        <v>59</v>
      </c>
      <c r="B15" s="11" t="s">
        <v>71</v>
      </c>
      <c r="C15" s="11" t="s">
        <v>82</v>
      </c>
      <c r="D15" s="11" t="s">
        <v>61</v>
      </c>
      <c r="E15" s="12" t="s">
        <v>42</v>
      </c>
      <c r="F15" s="12" t="s">
        <v>42</v>
      </c>
      <c r="G15" s="12" t="s">
        <v>42</v>
      </c>
      <c r="H15" s="12" t="s">
        <v>42</v>
      </c>
      <c r="I15" s="12" t="s">
        <v>42</v>
      </c>
    </row>
    <row r="16" spans="1:9" ht="15" customHeight="1" x14ac:dyDescent="0.25">
      <c r="A16" s="11" t="s">
        <v>72</v>
      </c>
      <c r="B16" s="11" t="s">
        <v>60</v>
      </c>
      <c r="C16" s="11" t="s">
        <v>83</v>
      </c>
      <c r="D16" s="11" t="s">
        <v>61</v>
      </c>
      <c r="E16" s="12" t="s">
        <v>42</v>
      </c>
      <c r="F16" s="12" t="s">
        <v>42</v>
      </c>
      <c r="G16" s="12" t="s">
        <v>42</v>
      </c>
      <c r="H16" s="12" t="s">
        <v>42</v>
      </c>
      <c r="I16" s="12" t="s">
        <v>42</v>
      </c>
    </row>
    <row r="17" spans="1:9" ht="15" customHeight="1" x14ac:dyDescent="0.25">
      <c r="A17" s="11" t="s">
        <v>73</v>
      </c>
      <c r="B17" s="11" t="s">
        <v>60</v>
      </c>
      <c r="C17" s="11" t="s">
        <v>84</v>
      </c>
      <c r="D17" s="11" t="s">
        <v>61</v>
      </c>
      <c r="E17" s="12" t="s">
        <v>42</v>
      </c>
      <c r="F17" s="12" t="s">
        <v>42</v>
      </c>
      <c r="G17" s="12" t="s">
        <v>42</v>
      </c>
      <c r="H17" s="12" t="s">
        <v>42</v>
      </c>
      <c r="I17" s="12" t="s">
        <v>42</v>
      </c>
    </row>
    <row r="18" spans="1:9" ht="15" customHeight="1" x14ac:dyDescent="0.25">
      <c r="A18" s="11" t="s">
        <v>73</v>
      </c>
      <c r="B18" s="11" t="s">
        <v>66</v>
      </c>
      <c r="C18" s="11" t="s">
        <v>84</v>
      </c>
      <c r="D18" s="11" t="s">
        <v>61</v>
      </c>
      <c r="E18" s="12" t="s">
        <v>42</v>
      </c>
      <c r="F18" s="12" t="s">
        <v>42</v>
      </c>
      <c r="G18" s="12" t="s">
        <v>42</v>
      </c>
      <c r="H18" s="12" t="s">
        <v>42</v>
      </c>
      <c r="I18" s="12" t="s">
        <v>42</v>
      </c>
    </row>
    <row r="19" spans="1:9" ht="15" customHeight="1" x14ac:dyDescent="0.25">
      <c r="A19" s="11" t="s">
        <v>42</v>
      </c>
      <c r="B19" s="11" t="s">
        <v>42</v>
      </c>
      <c r="C19" s="11" t="s">
        <v>42</v>
      </c>
      <c r="D19" s="11" t="s">
        <v>42</v>
      </c>
      <c r="E19" s="12" t="s">
        <v>42</v>
      </c>
      <c r="F19" s="12" t="s">
        <v>42</v>
      </c>
      <c r="G19" s="12" t="s">
        <v>42</v>
      </c>
      <c r="H19" s="12" t="s">
        <v>42</v>
      </c>
      <c r="I19" s="12" t="s">
        <v>42</v>
      </c>
    </row>
    <row r="20" spans="1:9" ht="15" customHeight="1" x14ac:dyDescent="0.25">
      <c r="A20" s="11" t="s">
        <v>42</v>
      </c>
      <c r="B20" s="11" t="s">
        <v>42</v>
      </c>
      <c r="C20" s="11" t="s">
        <v>42</v>
      </c>
      <c r="D20" s="11" t="s">
        <v>42</v>
      </c>
      <c r="E20" s="15" t="s">
        <v>44</v>
      </c>
      <c r="F20" s="15" t="s">
        <v>45</v>
      </c>
      <c r="G20" s="15" t="s">
        <v>74</v>
      </c>
      <c r="H20" s="15" t="s">
        <v>75</v>
      </c>
      <c r="I20" s="15" t="s">
        <v>76</v>
      </c>
    </row>
    <row r="21" spans="1:9" x14ac:dyDescent="0.25">
      <c r="A21" s="98" t="s">
        <v>19</v>
      </c>
      <c r="B21" s="92" t="s">
        <v>39</v>
      </c>
      <c r="C21" s="92" t="s">
        <v>39</v>
      </c>
      <c r="D21" s="92" t="s">
        <v>39</v>
      </c>
      <c r="E21" s="33" t="s">
        <v>22</v>
      </c>
      <c r="F21" s="38" t="s">
        <v>77</v>
      </c>
      <c r="G21" s="33" t="s">
        <v>78</v>
      </c>
      <c r="H21" s="33" t="s">
        <v>79</v>
      </c>
      <c r="I21" s="33" t="s">
        <v>80</v>
      </c>
    </row>
    <row r="22" spans="1:9" s="3" customFormat="1" ht="25.5" customHeight="1" x14ac:dyDescent="0.25">
      <c r="A22" s="98"/>
      <c r="B22" s="92"/>
      <c r="C22" s="92"/>
      <c r="D22" s="92"/>
      <c r="E22" s="84" t="s">
        <v>99</v>
      </c>
      <c r="F22" s="84" t="s">
        <v>97</v>
      </c>
      <c r="G22" s="84" t="s">
        <v>101</v>
      </c>
      <c r="H22" s="84" t="s">
        <v>100</v>
      </c>
      <c r="I22" s="84" t="s">
        <v>102</v>
      </c>
    </row>
    <row r="23" spans="1:9" s="3" customFormat="1" x14ac:dyDescent="0.25">
      <c r="A23" s="98"/>
      <c r="B23" s="92"/>
      <c r="C23" s="92"/>
      <c r="D23" s="92"/>
      <c r="E23" s="85"/>
      <c r="F23" s="85"/>
      <c r="G23" s="85"/>
      <c r="H23" s="85"/>
      <c r="I23" s="85"/>
    </row>
    <row r="24" spans="1:9" ht="6.95" customHeight="1" x14ac:dyDescent="0.25">
      <c r="A24" s="7"/>
    </row>
    <row r="25" spans="1:9" x14ac:dyDescent="0.25">
      <c r="A25" s="7" t="s">
        <v>87</v>
      </c>
    </row>
    <row r="26" spans="1:9" x14ac:dyDescent="0.25">
      <c r="A26" s="7" t="s">
        <v>88</v>
      </c>
    </row>
    <row r="29" spans="1:9" x14ac:dyDescent="0.25">
      <c r="A29" s="70" t="s">
        <v>121</v>
      </c>
      <c r="B29" s="70"/>
      <c r="C29" s="70"/>
      <c r="D29" s="70"/>
      <c r="E29" s="70"/>
      <c r="F29" s="70"/>
      <c r="G29" s="70"/>
      <c r="H29" s="70"/>
      <c r="I29" s="70"/>
    </row>
    <row r="30" spans="1:9" s="10" customFormat="1" ht="6.95" customHeight="1" x14ac:dyDescent="0.25">
      <c r="A30" s="25"/>
      <c r="B30" s="25"/>
      <c r="C30" s="25"/>
      <c r="D30" s="25"/>
    </row>
    <row r="31" spans="1:9" s="7" customFormat="1" x14ac:dyDescent="0.25">
      <c r="A31" s="21" t="s">
        <v>198</v>
      </c>
    </row>
    <row r="32" spans="1:9" s="7" customFormat="1" x14ac:dyDescent="0.25">
      <c r="A32" s="22" t="s">
        <v>89</v>
      </c>
    </row>
    <row r="33" spans="1:9" s="7" customFormat="1" x14ac:dyDescent="0.25">
      <c r="A33" s="91" t="s">
        <v>27</v>
      </c>
      <c r="B33" s="91" t="s">
        <v>54</v>
      </c>
      <c r="C33" s="91" t="s">
        <v>55</v>
      </c>
      <c r="D33" s="91" t="s">
        <v>56</v>
      </c>
      <c r="E33" s="95" t="s">
        <v>57</v>
      </c>
      <c r="F33" s="96"/>
      <c r="G33" s="96"/>
      <c r="H33" s="96"/>
      <c r="I33" s="97"/>
    </row>
    <row r="34" spans="1:9" s="7" customFormat="1" x14ac:dyDescent="0.25">
      <c r="A34" s="91"/>
      <c r="B34" s="91"/>
      <c r="C34" s="91"/>
      <c r="D34" s="91"/>
      <c r="E34" s="36" t="s">
        <v>2</v>
      </c>
      <c r="F34" s="39" t="s">
        <v>4</v>
      </c>
      <c r="G34" s="36" t="s">
        <v>5</v>
      </c>
      <c r="H34" s="36" t="s">
        <v>20</v>
      </c>
      <c r="I34" s="36" t="s">
        <v>21</v>
      </c>
    </row>
    <row r="35" spans="1:9" s="29" customFormat="1" ht="30.75" customHeight="1" x14ac:dyDescent="0.25">
      <c r="A35" s="91"/>
      <c r="B35" s="91"/>
      <c r="C35" s="91"/>
      <c r="D35" s="91"/>
      <c r="E35" s="74" t="s">
        <v>53</v>
      </c>
      <c r="F35" s="74" t="s">
        <v>52</v>
      </c>
      <c r="G35" s="74" t="s">
        <v>58</v>
      </c>
      <c r="H35" s="74" t="s">
        <v>85</v>
      </c>
      <c r="I35" s="74" t="s">
        <v>86</v>
      </c>
    </row>
    <row r="36" spans="1:9" s="29" customFormat="1" ht="30.75" customHeight="1" x14ac:dyDescent="0.25">
      <c r="A36" s="91"/>
      <c r="B36" s="91"/>
      <c r="C36" s="91"/>
      <c r="D36" s="91"/>
      <c r="E36" s="75"/>
      <c r="F36" s="75"/>
      <c r="G36" s="75"/>
      <c r="H36" s="75"/>
      <c r="I36" s="75"/>
    </row>
    <row r="37" spans="1:9" s="7" customFormat="1" ht="15" customHeight="1" x14ac:dyDescent="0.25">
      <c r="A37" s="23" t="s">
        <v>59</v>
      </c>
      <c r="B37" s="30" t="s">
        <v>60</v>
      </c>
      <c r="C37" s="23" t="s">
        <v>81</v>
      </c>
      <c r="D37" s="23" t="s">
        <v>61</v>
      </c>
      <c r="E37" s="52">
        <v>8000</v>
      </c>
      <c r="F37" s="52">
        <v>6000</v>
      </c>
      <c r="G37" s="52">
        <v>100</v>
      </c>
      <c r="H37" s="52">
        <v>80</v>
      </c>
      <c r="I37" s="52">
        <f>F37-E37+H37-G37</f>
        <v>-2020</v>
      </c>
    </row>
    <row r="38" spans="1:9" s="7" customFormat="1" ht="15" customHeight="1" x14ac:dyDescent="0.25">
      <c r="A38" s="23" t="s">
        <v>65</v>
      </c>
      <c r="B38" s="23" t="s">
        <v>66</v>
      </c>
      <c r="C38" s="23" t="s">
        <v>49</v>
      </c>
      <c r="D38" s="23" t="s">
        <v>67</v>
      </c>
      <c r="E38" s="52">
        <v>1600</v>
      </c>
      <c r="F38" s="52">
        <v>1500</v>
      </c>
      <c r="G38" s="52">
        <v>100</v>
      </c>
      <c r="H38" s="52">
        <v>85</v>
      </c>
      <c r="I38" s="52">
        <f t="shared" ref="I38:I45" si="0">F38-E38+H38-G38</f>
        <v>-115</v>
      </c>
    </row>
    <row r="39" spans="1:9" s="7" customFormat="1" x14ac:dyDescent="0.25">
      <c r="A39" s="23" t="s">
        <v>65</v>
      </c>
      <c r="B39" s="23" t="s">
        <v>66</v>
      </c>
      <c r="C39" s="23" t="s">
        <v>49</v>
      </c>
      <c r="D39" s="23" t="s">
        <v>65</v>
      </c>
      <c r="E39" s="52">
        <v>4000</v>
      </c>
      <c r="F39" s="52">
        <v>3500</v>
      </c>
      <c r="G39" s="52">
        <v>80</v>
      </c>
      <c r="H39" s="52">
        <v>70</v>
      </c>
      <c r="I39" s="52">
        <f t="shared" si="0"/>
        <v>-510</v>
      </c>
    </row>
    <row r="40" spans="1:9" s="7" customFormat="1" x14ac:dyDescent="0.25">
      <c r="A40" s="23" t="s">
        <v>59</v>
      </c>
      <c r="B40" s="23" t="s">
        <v>71</v>
      </c>
      <c r="C40" s="23" t="s">
        <v>82</v>
      </c>
      <c r="D40" s="23" t="s">
        <v>61</v>
      </c>
      <c r="E40" s="52">
        <v>3000</v>
      </c>
      <c r="F40" s="52">
        <v>3500</v>
      </c>
      <c r="G40" s="52">
        <v>300</v>
      </c>
      <c r="H40" s="52">
        <v>340</v>
      </c>
      <c r="I40" s="52">
        <f t="shared" si="0"/>
        <v>540</v>
      </c>
    </row>
    <row r="41" spans="1:9" s="7" customFormat="1" x14ac:dyDescent="0.25">
      <c r="A41" s="23" t="s">
        <v>72</v>
      </c>
      <c r="B41" s="23" t="s">
        <v>60</v>
      </c>
      <c r="C41" s="23" t="s">
        <v>83</v>
      </c>
      <c r="D41" s="23" t="s">
        <v>61</v>
      </c>
      <c r="E41" s="52">
        <v>3000</v>
      </c>
      <c r="F41" s="52">
        <v>2000</v>
      </c>
      <c r="G41" s="52">
        <v>50</v>
      </c>
      <c r="H41" s="52">
        <v>30</v>
      </c>
      <c r="I41" s="52">
        <f t="shared" si="0"/>
        <v>-1020</v>
      </c>
    </row>
    <row r="42" spans="1:9" s="7" customFormat="1" x14ac:dyDescent="0.25">
      <c r="A42" s="23" t="s">
        <v>73</v>
      </c>
      <c r="B42" s="23" t="s">
        <v>60</v>
      </c>
      <c r="C42" s="23" t="s">
        <v>84</v>
      </c>
      <c r="D42" s="23" t="s">
        <v>61</v>
      </c>
      <c r="E42" s="52">
        <v>1000</v>
      </c>
      <c r="F42" s="52">
        <v>800</v>
      </c>
      <c r="G42" s="52">
        <v>100</v>
      </c>
      <c r="H42" s="52">
        <v>90</v>
      </c>
      <c r="I42" s="52">
        <f t="shared" si="0"/>
        <v>-210</v>
      </c>
    </row>
    <row r="43" spans="1:9" s="7" customFormat="1" x14ac:dyDescent="0.25">
      <c r="A43" s="23" t="s">
        <v>73</v>
      </c>
      <c r="B43" s="23" t="s">
        <v>66</v>
      </c>
      <c r="C43" s="23" t="s">
        <v>84</v>
      </c>
      <c r="D43" s="23" t="s">
        <v>61</v>
      </c>
      <c r="E43" s="52">
        <v>2000</v>
      </c>
      <c r="F43" s="52">
        <v>2400</v>
      </c>
      <c r="G43" s="52">
        <v>200</v>
      </c>
      <c r="H43" s="52">
        <v>230</v>
      </c>
      <c r="I43" s="52">
        <f t="shared" si="0"/>
        <v>430</v>
      </c>
    </row>
    <row r="44" spans="1:9" s="7" customFormat="1" x14ac:dyDescent="0.25">
      <c r="A44" s="23" t="s">
        <v>42</v>
      </c>
      <c r="B44" s="23" t="s">
        <v>42</v>
      </c>
      <c r="C44" s="23" t="s">
        <v>42</v>
      </c>
      <c r="D44" s="23" t="s">
        <v>42</v>
      </c>
      <c r="E44" s="52">
        <v>600</v>
      </c>
      <c r="F44" s="52">
        <v>650</v>
      </c>
      <c r="G44" s="52">
        <v>100</v>
      </c>
      <c r="H44" s="52">
        <v>120</v>
      </c>
      <c r="I44" s="52">
        <f t="shared" si="0"/>
        <v>70</v>
      </c>
    </row>
    <row r="45" spans="1:9" s="7" customFormat="1" x14ac:dyDescent="0.25">
      <c r="A45" s="23" t="s">
        <v>42</v>
      </c>
      <c r="B45" s="23" t="s">
        <v>42</v>
      </c>
      <c r="C45" s="23" t="s">
        <v>42</v>
      </c>
      <c r="D45" s="23" t="s">
        <v>42</v>
      </c>
      <c r="E45" s="52">
        <v>400</v>
      </c>
      <c r="F45" s="52">
        <v>350</v>
      </c>
      <c r="G45" s="52">
        <v>80</v>
      </c>
      <c r="H45" s="52">
        <v>95</v>
      </c>
      <c r="I45" s="52">
        <f t="shared" si="0"/>
        <v>-35</v>
      </c>
    </row>
    <row r="46" spans="1:9" x14ac:dyDescent="0.25">
      <c r="A46" s="93" t="s">
        <v>19</v>
      </c>
      <c r="B46" s="90" t="s">
        <v>39</v>
      </c>
      <c r="C46" s="90" t="s">
        <v>39</v>
      </c>
      <c r="D46" s="90" t="s">
        <v>39</v>
      </c>
      <c r="E46" s="33" t="s">
        <v>22</v>
      </c>
      <c r="F46" s="38" t="s">
        <v>77</v>
      </c>
      <c r="G46" s="33" t="s">
        <v>78</v>
      </c>
      <c r="H46" s="33" t="s">
        <v>79</v>
      </c>
      <c r="I46" s="33" t="s">
        <v>80</v>
      </c>
    </row>
    <row r="47" spans="1:9" s="7" customFormat="1" x14ac:dyDescent="0.25">
      <c r="A47" s="94"/>
      <c r="B47" s="75"/>
      <c r="C47" s="75"/>
      <c r="D47" s="75"/>
      <c r="E47" s="53">
        <f>SUM(E37:E45)</f>
        <v>23600</v>
      </c>
      <c r="F47" s="53">
        <f>SUM(F37:F45)</f>
        <v>20700</v>
      </c>
      <c r="G47" s="53">
        <f>SUM(G37:G45)</f>
        <v>1110</v>
      </c>
      <c r="H47" s="53">
        <f>SUM(H37:H45)</f>
        <v>1140</v>
      </c>
      <c r="I47" s="53">
        <f>MAX(0,F47-E47+H47-G47)</f>
        <v>0</v>
      </c>
    </row>
    <row r="48" spans="1:9" s="7" customFormat="1" ht="6.95" customHeight="1" x14ac:dyDescent="0.25"/>
    <row r="49" spans="1:1" s="7" customFormat="1" x14ac:dyDescent="0.25">
      <c r="A49" s="7" t="s">
        <v>87</v>
      </c>
    </row>
    <row r="50" spans="1:1" s="7" customFormat="1" x14ac:dyDescent="0.25">
      <c r="A50" s="7" t="s">
        <v>88</v>
      </c>
    </row>
  </sheetData>
  <mergeCells count="35">
    <mergeCell ref="F22:F23"/>
    <mergeCell ref="G22:G23"/>
    <mergeCell ref="H22:H23"/>
    <mergeCell ref="E10:E11"/>
    <mergeCell ref="A21:A23"/>
    <mergeCell ref="B21:B23"/>
    <mergeCell ref="C21:C23"/>
    <mergeCell ref="D21:D23"/>
    <mergeCell ref="E22:E23"/>
    <mergeCell ref="A8:A11"/>
    <mergeCell ref="B8:B11"/>
    <mergeCell ref="C8:C11"/>
    <mergeCell ref="D8:D11"/>
    <mergeCell ref="E8:I8"/>
    <mergeCell ref="I22:I23"/>
    <mergeCell ref="I10:I11"/>
    <mergeCell ref="H10:H11"/>
    <mergeCell ref="G10:G11"/>
    <mergeCell ref="F10:F11"/>
    <mergeCell ref="A46:A47"/>
    <mergeCell ref="D46:D47"/>
    <mergeCell ref="C46:C47"/>
    <mergeCell ref="B46:B47"/>
    <mergeCell ref="A4:I4"/>
    <mergeCell ref="A29:I29"/>
    <mergeCell ref="A33:A36"/>
    <mergeCell ref="B33:B36"/>
    <mergeCell ref="C33:C36"/>
    <mergeCell ref="D33:D36"/>
    <mergeCell ref="E33:I33"/>
    <mergeCell ref="E35:E36"/>
    <mergeCell ref="F35:F36"/>
    <mergeCell ref="G35:G36"/>
    <mergeCell ref="H35:H36"/>
    <mergeCell ref="I35:I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F65"/>
  <sheetViews>
    <sheetView showGridLines="0" topLeftCell="A37" zoomScale="80" zoomScaleNormal="80" workbookViewId="0">
      <selection activeCell="C69" sqref="C69"/>
    </sheetView>
  </sheetViews>
  <sheetFormatPr defaultColWidth="13.85546875" defaultRowHeight="15" x14ac:dyDescent="0.25"/>
  <cols>
    <col min="1" max="1" width="32.42578125" customWidth="1"/>
    <col min="2" max="2" width="35.42578125" customWidth="1"/>
    <col min="3" max="3" width="37.7109375" bestFit="1" customWidth="1"/>
    <col min="4" max="4" width="22.85546875" customWidth="1"/>
    <col min="5" max="5" width="38.42578125" bestFit="1" customWidth="1"/>
    <col min="6" max="6" width="39.140625" customWidth="1"/>
  </cols>
  <sheetData>
    <row r="1" spans="1:6" ht="18.75" x14ac:dyDescent="0.4">
      <c r="A1" s="2" t="s">
        <v>26</v>
      </c>
    </row>
    <row r="2" spans="1:6" x14ac:dyDescent="0.25">
      <c r="A2" s="6" t="s">
        <v>0</v>
      </c>
      <c r="B2" s="4">
        <v>43465</v>
      </c>
    </row>
    <row r="4" spans="1:6" x14ac:dyDescent="0.25">
      <c r="A4" s="70" t="s">
        <v>122</v>
      </c>
      <c r="B4" s="70"/>
      <c r="C4" s="70"/>
      <c r="D4" s="70"/>
      <c r="E4" s="70"/>
      <c r="F4" s="70"/>
    </row>
    <row r="5" spans="1:6" s="10" customFormat="1" ht="6.95" customHeight="1" x14ac:dyDescent="0.25">
      <c r="A5" s="25"/>
      <c r="B5" s="25"/>
      <c r="C5" s="25"/>
      <c r="D5" s="25"/>
    </row>
    <row r="6" spans="1:6" s="1" customFormat="1" x14ac:dyDescent="0.25">
      <c r="A6" s="31" t="s">
        <v>199</v>
      </c>
    </row>
    <row r="7" spans="1:6" x14ac:dyDescent="0.25">
      <c r="A7" s="18" t="s">
        <v>92</v>
      </c>
    </row>
    <row r="8" spans="1:6" x14ac:dyDescent="0.25">
      <c r="A8" s="18"/>
    </row>
    <row r="9" spans="1:6" x14ac:dyDescent="0.25">
      <c r="A9" s="18" t="s">
        <v>200</v>
      </c>
    </row>
    <row r="10" spans="1:6" x14ac:dyDescent="0.25">
      <c r="A10" s="99" t="s">
        <v>1</v>
      </c>
      <c r="B10" s="33" t="s">
        <v>2</v>
      </c>
    </row>
    <row r="11" spans="1:6" ht="45" customHeight="1" x14ac:dyDescent="0.25">
      <c r="A11" s="99"/>
      <c r="B11" s="34" t="s">
        <v>93</v>
      </c>
    </row>
    <row r="12" spans="1:6" x14ac:dyDescent="0.25">
      <c r="A12" s="11" t="s">
        <v>7</v>
      </c>
      <c r="B12" s="19" t="s">
        <v>8</v>
      </c>
    </row>
    <row r="13" spans="1:6" x14ac:dyDescent="0.25">
      <c r="A13" s="11" t="s">
        <v>11</v>
      </c>
      <c r="B13" s="12" t="s">
        <v>12</v>
      </c>
    </row>
    <row r="14" spans="1:6" x14ac:dyDescent="0.25">
      <c r="A14" s="11" t="s">
        <v>15</v>
      </c>
      <c r="B14" s="15" t="s">
        <v>16</v>
      </c>
    </row>
    <row r="15" spans="1:6" x14ac:dyDescent="0.25">
      <c r="A15" s="102" t="s">
        <v>19</v>
      </c>
      <c r="B15" s="33" t="s">
        <v>103</v>
      </c>
    </row>
    <row r="16" spans="1:6" ht="25.5" x14ac:dyDescent="0.25">
      <c r="A16" s="103"/>
      <c r="B16" s="35" t="s">
        <v>104</v>
      </c>
    </row>
    <row r="18" spans="1:6" x14ac:dyDescent="0.25">
      <c r="A18" s="18" t="s">
        <v>201</v>
      </c>
    </row>
    <row r="19" spans="1:6" s="13" customFormat="1" ht="12.75" x14ac:dyDescent="0.2">
      <c r="A19" s="92" t="s">
        <v>27</v>
      </c>
      <c r="B19" s="92" t="s">
        <v>28</v>
      </c>
      <c r="C19" s="92" t="s">
        <v>29</v>
      </c>
      <c r="D19" s="92" t="s">
        <v>105</v>
      </c>
      <c r="E19" s="99" t="s">
        <v>31</v>
      </c>
      <c r="F19" s="33" t="s">
        <v>20</v>
      </c>
    </row>
    <row r="20" spans="1:6" s="13" customFormat="1" ht="51" x14ac:dyDescent="0.2">
      <c r="A20" s="92"/>
      <c r="B20" s="92"/>
      <c r="C20" s="92"/>
      <c r="D20" s="92"/>
      <c r="E20" s="99"/>
      <c r="F20" s="34" t="s">
        <v>106</v>
      </c>
    </row>
    <row r="21" spans="1:6" s="13" customFormat="1" ht="15" customHeight="1" x14ac:dyDescent="0.2">
      <c r="A21" s="11" t="s">
        <v>34</v>
      </c>
      <c r="B21" s="11" t="s">
        <v>35</v>
      </c>
      <c r="C21" s="11" t="s">
        <v>36</v>
      </c>
      <c r="D21" s="11" t="s">
        <v>48</v>
      </c>
      <c r="E21" s="11" t="s">
        <v>37</v>
      </c>
      <c r="F21" s="19" t="s">
        <v>63</v>
      </c>
    </row>
    <row r="22" spans="1:6" s="13" customFormat="1" ht="15" customHeight="1" x14ac:dyDescent="0.2">
      <c r="A22" s="11" t="s">
        <v>38</v>
      </c>
      <c r="B22" s="11" t="s">
        <v>39</v>
      </c>
      <c r="C22" s="11" t="s">
        <v>39</v>
      </c>
      <c r="D22" s="11" t="s">
        <v>49</v>
      </c>
      <c r="E22" s="11" t="s">
        <v>39</v>
      </c>
      <c r="F22" s="12" t="s">
        <v>69</v>
      </c>
    </row>
    <row r="23" spans="1:6" s="13" customFormat="1" ht="15" customHeight="1" x14ac:dyDescent="0.2">
      <c r="A23" s="11" t="s">
        <v>40</v>
      </c>
      <c r="B23" s="11" t="s">
        <v>41</v>
      </c>
      <c r="C23" s="11" t="s">
        <v>39</v>
      </c>
      <c r="D23" s="11" t="s">
        <v>50</v>
      </c>
      <c r="E23" s="11" t="s">
        <v>39</v>
      </c>
      <c r="F23" s="12" t="s">
        <v>42</v>
      </c>
    </row>
    <row r="24" spans="1:6" s="13" customFormat="1" ht="15" customHeight="1" x14ac:dyDescent="0.2">
      <c r="A24" s="11" t="s">
        <v>43</v>
      </c>
      <c r="B24" s="11" t="s">
        <v>39</v>
      </c>
      <c r="C24" s="11" t="s">
        <v>39</v>
      </c>
      <c r="D24" s="11" t="s">
        <v>51</v>
      </c>
      <c r="E24" s="11" t="s">
        <v>39</v>
      </c>
      <c r="F24" s="12" t="s">
        <v>42</v>
      </c>
    </row>
    <row r="25" spans="1:6" s="13" customFormat="1" ht="15" customHeight="1" x14ac:dyDescent="0.2">
      <c r="A25" s="11" t="s">
        <v>42</v>
      </c>
      <c r="B25" s="11" t="s">
        <v>42</v>
      </c>
      <c r="C25" s="11" t="s">
        <v>42</v>
      </c>
      <c r="D25" s="11" t="s">
        <v>42</v>
      </c>
      <c r="E25" s="11" t="s">
        <v>42</v>
      </c>
      <c r="F25" s="12" t="s">
        <v>42</v>
      </c>
    </row>
    <row r="26" spans="1:6" s="13" customFormat="1" ht="15" customHeight="1" x14ac:dyDescent="0.2">
      <c r="A26" s="11" t="s">
        <v>42</v>
      </c>
      <c r="B26" s="11" t="s">
        <v>42</v>
      </c>
      <c r="C26" s="11" t="s">
        <v>42</v>
      </c>
      <c r="D26" s="11" t="s">
        <v>42</v>
      </c>
      <c r="E26" s="11" t="s">
        <v>42</v>
      </c>
      <c r="F26" s="15" t="s">
        <v>75</v>
      </c>
    </row>
    <row r="27" spans="1:6" s="67" customFormat="1" ht="12.75" x14ac:dyDescent="0.2">
      <c r="A27" s="102" t="s">
        <v>19</v>
      </c>
      <c r="B27" s="81" t="s">
        <v>39</v>
      </c>
      <c r="C27" s="81" t="s">
        <v>39</v>
      </c>
      <c r="D27" s="81" t="s">
        <v>39</v>
      </c>
      <c r="E27" s="81" t="s">
        <v>39</v>
      </c>
      <c r="F27" s="33" t="s">
        <v>107</v>
      </c>
    </row>
    <row r="28" spans="1:6" s="67" customFormat="1" ht="25.5" x14ac:dyDescent="0.2">
      <c r="A28" s="103"/>
      <c r="B28" s="83"/>
      <c r="C28" s="83"/>
      <c r="D28" s="83"/>
      <c r="E28" s="83"/>
      <c r="F28" s="59" t="s">
        <v>108</v>
      </c>
    </row>
    <row r="29" spans="1:6" s="6" customFormat="1" ht="12.75" x14ac:dyDescent="0.2"/>
    <row r="30" spans="1:6" s="6" customFormat="1" ht="18.75" customHeight="1" x14ac:dyDescent="0.2">
      <c r="A30" s="108" t="s">
        <v>109</v>
      </c>
      <c r="B30" s="109"/>
      <c r="C30" s="109"/>
      <c r="D30" s="109"/>
      <c r="E30" s="109"/>
      <c r="F30" s="110"/>
    </row>
    <row r="31" spans="1:6" ht="7.5" customHeight="1" x14ac:dyDescent="0.25">
      <c r="A31" s="7"/>
    </row>
    <row r="32" spans="1:6" x14ac:dyDescent="0.25">
      <c r="A32" s="7" t="s">
        <v>110</v>
      </c>
    </row>
    <row r="33" spans="1:6" x14ac:dyDescent="0.25">
      <c r="A33" s="7"/>
    </row>
    <row r="35" spans="1:6" x14ac:dyDescent="0.25">
      <c r="A35" s="70" t="s">
        <v>121</v>
      </c>
      <c r="B35" s="70"/>
      <c r="C35" s="70"/>
      <c r="D35" s="70"/>
      <c r="E35" s="70"/>
      <c r="F35" s="70"/>
    </row>
    <row r="36" spans="1:6" s="10" customFormat="1" ht="6.95" customHeight="1" x14ac:dyDescent="0.25">
      <c r="A36" s="25"/>
      <c r="B36" s="25"/>
      <c r="C36" s="25"/>
      <c r="D36" s="25"/>
    </row>
    <row r="37" spans="1:6" s="7" customFormat="1" x14ac:dyDescent="0.25">
      <c r="A37" s="32" t="s">
        <v>199</v>
      </c>
    </row>
    <row r="38" spans="1:6" s="7" customFormat="1" x14ac:dyDescent="0.25">
      <c r="A38" s="22" t="s">
        <v>92</v>
      </c>
    </row>
    <row r="39" spans="1:6" s="7" customFormat="1" x14ac:dyDescent="0.25">
      <c r="A39" s="22"/>
    </row>
    <row r="40" spans="1:6" s="7" customFormat="1" x14ac:dyDescent="0.25">
      <c r="A40" s="22" t="s">
        <v>200</v>
      </c>
    </row>
    <row r="41" spans="1:6" s="7" customFormat="1" x14ac:dyDescent="0.25">
      <c r="A41" s="95" t="s">
        <v>1</v>
      </c>
      <c r="B41" s="36" t="s">
        <v>2</v>
      </c>
    </row>
    <row r="42" spans="1:6" s="7" customFormat="1" ht="38.25" x14ac:dyDescent="0.25">
      <c r="A42" s="95"/>
      <c r="B42" s="57" t="s">
        <v>93</v>
      </c>
    </row>
    <row r="43" spans="1:6" s="7" customFormat="1" x14ac:dyDescent="0.25">
      <c r="A43" s="23" t="s">
        <v>7</v>
      </c>
      <c r="B43" s="52">
        <v>1000</v>
      </c>
    </row>
    <row r="44" spans="1:6" s="7" customFormat="1" x14ac:dyDescent="0.25">
      <c r="A44" s="23" t="s">
        <v>11</v>
      </c>
      <c r="B44" s="52">
        <v>4000</v>
      </c>
    </row>
    <row r="45" spans="1:6" s="7" customFormat="1" x14ac:dyDescent="0.25">
      <c r="A45" s="23" t="s">
        <v>15</v>
      </c>
      <c r="B45" s="52">
        <v>-3000</v>
      </c>
    </row>
    <row r="46" spans="1:6" s="7" customFormat="1" x14ac:dyDescent="0.25">
      <c r="A46" s="68" t="s">
        <v>19</v>
      </c>
      <c r="B46" s="33" t="s">
        <v>103</v>
      </c>
    </row>
    <row r="47" spans="1:6" s="7" customFormat="1" x14ac:dyDescent="0.25">
      <c r="A47" s="69"/>
      <c r="B47" s="56">
        <f>SUM(B43:B45)</f>
        <v>2000</v>
      </c>
    </row>
    <row r="48" spans="1:6" s="7" customFormat="1" x14ac:dyDescent="0.25"/>
    <row r="49" spans="1:6" s="7" customFormat="1" x14ac:dyDescent="0.25">
      <c r="A49" s="22" t="s">
        <v>201</v>
      </c>
    </row>
    <row r="50" spans="1:6" s="7" customFormat="1" x14ac:dyDescent="0.25">
      <c r="A50" s="91" t="s">
        <v>27</v>
      </c>
      <c r="B50" s="91" t="s">
        <v>28</v>
      </c>
      <c r="C50" s="91" t="s">
        <v>29</v>
      </c>
      <c r="D50" s="91" t="s">
        <v>105</v>
      </c>
      <c r="E50" s="95" t="s">
        <v>31</v>
      </c>
      <c r="F50" s="36" t="s">
        <v>20</v>
      </c>
    </row>
    <row r="51" spans="1:6" s="7" customFormat="1" ht="51" x14ac:dyDescent="0.25">
      <c r="A51" s="91"/>
      <c r="B51" s="91"/>
      <c r="C51" s="91"/>
      <c r="D51" s="91"/>
      <c r="E51" s="95"/>
      <c r="F51" s="37" t="s">
        <v>106</v>
      </c>
    </row>
    <row r="52" spans="1:6" s="7" customFormat="1" ht="15" customHeight="1" x14ac:dyDescent="0.25">
      <c r="A52" s="23" t="s">
        <v>34</v>
      </c>
      <c r="B52" s="23" t="s">
        <v>35</v>
      </c>
      <c r="C52" s="23" t="s">
        <v>36</v>
      </c>
      <c r="D52" s="23" t="s">
        <v>48</v>
      </c>
      <c r="E52" s="23" t="s">
        <v>37</v>
      </c>
      <c r="F52" s="52">
        <v>-2200</v>
      </c>
    </row>
    <row r="53" spans="1:6" s="7" customFormat="1" ht="15" customHeight="1" x14ac:dyDescent="0.25">
      <c r="A53" s="23" t="s">
        <v>38</v>
      </c>
      <c r="B53" s="23" t="s">
        <v>39</v>
      </c>
      <c r="C53" s="23" t="s">
        <v>39</v>
      </c>
      <c r="D53" s="23" t="s">
        <v>49</v>
      </c>
      <c r="E53" s="23" t="s">
        <v>39</v>
      </c>
      <c r="F53" s="52">
        <v>-800</v>
      </c>
    </row>
    <row r="54" spans="1:6" s="7" customFormat="1" ht="15" customHeight="1" x14ac:dyDescent="0.25">
      <c r="A54" s="23" t="s">
        <v>40</v>
      </c>
      <c r="B54" s="23" t="s">
        <v>41</v>
      </c>
      <c r="C54" s="23" t="s">
        <v>39</v>
      </c>
      <c r="D54" s="23" t="s">
        <v>50</v>
      </c>
      <c r="E54" s="23" t="s">
        <v>39</v>
      </c>
      <c r="F54" s="52">
        <v>3000</v>
      </c>
    </row>
    <row r="55" spans="1:6" s="7" customFormat="1" ht="15" customHeight="1" x14ac:dyDescent="0.25">
      <c r="A55" s="23" t="s">
        <v>43</v>
      </c>
      <c r="B55" s="23" t="s">
        <v>39</v>
      </c>
      <c r="C55" s="23" t="s">
        <v>39</v>
      </c>
      <c r="D55" s="23" t="s">
        <v>51</v>
      </c>
      <c r="E55" s="23" t="s">
        <v>39</v>
      </c>
      <c r="F55" s="52">
        <v>-2000</v>
      </c>
    </row>
    <row r="56" spans="1:6" s="7" customFormat="1" ht="15" customHeight="1" x14ac:dyDescent="0.25">
      <c r="A56" s="23" t="s">
        <v>42</v>
      </c>
      <c r="B56" s="23" t="s">
        <v>42</v>
      </c>
      <c r="C56" s="23" t="s">
        <v>42</v>
      </c>
      <c r="D56" s="23" t="s">
        <v>42</v>
      </c>
      <c r="E56" s="23" t="s">
        <v>42</v>
      </c>
      <c r="F56" s="52">
        <v>500</v>
      </c>
    </row>
    <row r="57" spans="1:6" s="7" customFormat="1" ht="15" customHeight="1" x14ac:dyDescent="0.25">
      <c r="A57" s="23" t="s">
        <v>42</v>
      </c>
      <c r="B57" s="23" t="s">
        <v>42</v>
      </c>
      <c r="C57" s="23" t="s">
        <v>42</v>
      </c>
      <c r="D57" s="23" t="s">
        <v>42</v>
      </c>
      <c r="E57" s="23" t="s">
        <v>42</v>
      </c>
      <c r="F57" s="52">
        <v>1300</v>
      </c>
    </row>
    <row r="58" spans="1:6" s="13" customFormat="1" ht="15" customHeight="1" x14ac:dyDescent="0.2">
      <c r="A58" s="68" t="s">
        <v>19</v>
      </c>
      <c r="B58" s="93" t="s">
        <v>39</v>
      </c>
      <c r="C58" s="93" t="s">
        <v>39</v>
      </c>
      <c r="D58" s="93" t="s">
        <v>39</v>
      </c>
      <c r="E58" s="93" t="s">
        <v>39</v>
      </c>
      <c r="F58" s="66" t="s">
        <v>107</v>
      </c>
    </row>
    <row r="59" spans="1:6" s="7" customFormat="1" x14ac:dyDescent="0.25">
      <c r="A59" s="69"/>
      <c r="B59" s="94"/>
      <c r="C59" s="94"/>
      <c r="D59" s="94"/>
      <c r="E59" s="94"/>
      <c r="F59" s="53">
        <f>SUM(F52:F57)</f>
        <v>-200</v>
      </c>
    </row>
    <row r="60" spans="1:6" s="7" customFormat="1" x14ac:dyDescent="0.25">
      <c r="A60" s="28"/>
      <c r="B60" s="28"/>
      <c r="C60" s="28"/>
      <c r="D60" s="28"/>
      <c r="E60" s="28"/>
      <c r="F60" s="28"/>
    </row>
    <row r="61" spans="1:6" s="7" customFormat="1" x14ac:dyDescent="0.25">
      <c r="A61" s="68" t="s">
        <v>206</v>
      </c>
      <c r="B61" s="104"/>
      <c r="C61" s="104"/>
      <c r="D61" s="104"/>
      <c r="E61" s="104"/>
      <c r="F61" s="105"/>
    </row>
    <row r="62" spans="1:6" s="7" customFormat="1" x14ac:dyDescent="0.25">
      <c r="A62" s="106">
        <f>MAX(0,B47+F59)</f>
        <v>1800</v>
      </c>
      <c r="B62" s="106"/>
      <c r="C62" s="106"/>
      <c r="D62" s="106"/>
      <c r="E62" s="106"/>
      <c r="F62" s="107"/>
    </row>
    <row r="63" spans="1:6" s="7" customFormat="1" ht="6.95" customHeight="1" x14ac:dyDescent="0.25"/>
    <row r="64" spans="1:6" s="7" customFormat="1" x14ac:dyDescent="0.25">
      <c r="A64" s="7" t="s">
        <v>110</v>
      </c>
    </row>
    <row r="65" s="7" customFormat="1" x14ac:dyDescent="0.25"/>
  </sheetData>
  <mergeCells count="29">
    <mergeCell ref="A61:F61"/>
    <mergeCell ref="A62:F62"/>
    <mergeCell ref="A35:F35"/>
    <mergeCell ref="A4:F4"/>
    <mergeCell ref="A41:A42"/>
    <mergeCell ref="A50:A51"/>
    <mergeCell ref="B50:B51"/>
    <mergeCell ref="C50:C51"/>
    <mergeCell ref="D50:D51"/>
    <mergeCell ref="E50:E51"/>
    <mergeCell ref="A30:F30"/>
    <mergeCell ref="A10:A11"/>
    <mergeCell ref="A15:A16"/>
    <mergeCell ref="A19:A20"/>
    <mergeCell ref="B19:B20"/>
    <mergeCell ref="C19:C20"/>
    <mergeCell ref="D19:D20"/>
    <mergeCell ref="E19:E20"/>
    <mergeCell ref="A46:A47"/>
    <mergeCell ref="A27:A28"/>
    <mergeCell ref="B27:B28"/>
    <mergeCell ref="C27:C28"/>
    <mergeCell ref="D27:D28"/>
    <mergeCell ref="E27:E28"/>
    <mergeCell ref="A58:A59"/>
    <mergeCell ref="E58:E59"/>
    <mergeCell ref="D58:D59"/>
    <mergeCell ref="C58:C59"/>
    <mergeCell ref="B58:B59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H36"/>
  <sheetViews>
    <sheetView showGridLines="0" zoomScale="80" zoomScaleNormal="80" workbookViewId="0">
      <selection activeCell="A14" sqref="A14"/>
    </sheetView>
  </sheetViews>
  <sheetFormatPr defaultColWidth="13.85546875" defaultRowHeight="15" x14ac:dyDescent="0.25"/>
  <cols>
    <col min="1" max="1" width="32.5703125" customWidth="1"/>
    <col min="2" max="4" width="19.42578125" customWidth="1"/>
    <col min="5" max="5" width="38.42578125" bestFit="1" customWidth="1"/>
    <col min="6" max="8" width="24" customWidth="1"/>
    <col min="9" max="9" width="23.42578125" customWidth="1"/>
  </cols>
  <sheetData>
    <row r="1" spans="1:8" ht="18.75" x14ac:dyDescent="0.4">
      <c r="A1" s="2" t="s">
        <v>26</v>
      </c>
    </row>
    <row r="2" spans="1:8" x14ac:dyDescent="0.25">
      <c r="A2" s="6" t="s">
        <v>0</v>
      </c>
      <c r="B2" s="4">
        <v>43465</v>
      </c>
    </row>
    <row r="4" spans="1:8" x14ac:dyDescent="0.25">
      <c r="A4" s="70" t="s">
        <v>122</v>
      </c>
      <c r="B4" s="70"/>
      <c r="C4" s="70"/>
      <c r="D4" s="70"/>
      <c r="E4" s="70"/>
      <c r="F4" s="70"/>
      <c r="G4" s="70"/>
      <c r="H4" s="70"/>
    </row>
    <row r="5" spans="1:8" s="10" customFormat="1" ht="6.95" customHeight="1" x14ac:dyDescent="0.25">
      <c r="A5" s="25"/>
      <c r="B5" s="25"/>
      <c r="C5" s="25"/>
      <c r="D5" s="25"/>
    </row>
    <row r="6" spans="1:8" x14ac:dyDescent="0.25">
      <c r="A6" s="17" t="s">
        <v>202</v>
      </c>
    </row>
    <row r="7" spans="1:8" x14ac:dyDescent="0.25">
      <c r="A7" s="18" t="s">
        <v>111</v>
      </c>
    </row>
    <row r="8" spans="1:8" x14ac:dyDescent="0.25">
      <c r="A8" s="92" t="s">
        <v>27</v>
      </c>
      <c r="B8" s="92" t="s">
        <v>54</v>
      </c>
      <c r="C8" s="92" t="s">
        <v>55</v>
      </c>
      <c r="D8" s="92" t="s">
        <v>113</v>
      </c>
      <c r="E8" s="92" t="s">
        <v>31</v>
      </c>
      <c r="F8" s="64" t="s">
        <v>2</v>
      </c>
      <c r="G8" s="65" t="s">
        <v>4</v>
      </c>
      <c r="H8" s="64" t="s">
        <v>5</v>
      </c>
    </row>
    <row r="9" spans="1:8" ht="38.25" customHeight="1" x14ac:dyDescent="0.25">
      <c r="A9" s="92"/>
      <c r="B9" s="92"/>
      <c r="C9" s="92"/>
      <c r="D9" s="92"/>
      <c r="E9" s="92"/>
      <c r="F9" s="115" t="s">
        <v>117</v>
      </c>
      <c r="G9" s="117" t="s">
        <v>118</v>
      </c>
      <c r="H9" s="115" t="s">
        <v>114</v>
      </c>
    </row>
    <row r="10" spans="1:8" x14ac:dyDescent="0.25">
      <c r="A10" s="92"/>
      <c r="B10" s="92"/>
      <c r="C10" s="92"/>
      <c r="D10" s="92"/>
      <c r="E10" s="92"/>
      <c r="F10" s="116"/>
      <c r="G10" s="85"/>
      <c r="H10" s="116"/>
    </row>
    <row r="11" spans="1:8" ht="15" customHeight="1" x14ac:dyDescent="0.25">
      <c r="A11" s="11" t="s">
        <v>34</v>
      </c>
      <c r="B11" s="14" t="s">
        <v>66</v>
      </c>
      <c r="C11" s="11" t="s">
        <v>48</v>
      </c>
      <c r="D11" s="11" t="s">
        <v>67</v>
      </c>
      <c r="E11" s="14" t="s">
        <v>37</v>
      </c>
      <c r="F11" s="12" t="s">
        <v>8</v>
      </c>
      <c r="G11" s="12" t="s">
        <v>9</v>
      </c>
      <c r="H11" s="12" t="s">
        <v>10</v>
      </c>
    </row>
    <row r="12" spans="1:8" ht="15" customHeight="1" x14ac:dyDescent="0.25">
      <c r="A12" s="11" t="s">
        <v>65</v>
      </c>
      <c r="B12" s="14" t="s">
        <v>71</v>
      </c>
      <c r="C12" s="11" t="s">
        <v>116</v>
      </c>
      <c r="D12" s="11" t="s">
        <v>67</v>
      </c>
      <c r="E12" s="14" t="s">
        <v>39</v>
      </c>
      <c r="F12" s="12" t="s">
        <v>12</v>
      </c>
      <c r="G12" s="12" t="s">
        <v>13</v>
      </c>
      <c r="H12" s="12" t="s">
        <v>14</v>
      </c>
    </row>
    <row r="13" spans="1:8" ht="15" customHeight="1" x14ac:dyDescent="0.25">
      <c r="A13" s="11" t="s">
        <v>40</v>
      </c>
      <c r="B13" s="14" t="s">
        <v>66</v>
      </c>
      <c r="C13" s="11" t="s">
        <v>50</v>
      </c>
      <c r="D13" s="11" t="s">
        <v>115</v>
      </c>
      <c r="E13" s="14" t="s">
        <v>39</v>
      </c>
      <c r="F13" s="12" t="s">
        <v>42</v>
      </c>
      <c r="G13" s="12" t="s">
        <v>42</v>
      </c>
      <c r="H13" s="12" t="s">
        <v>42</v>
      </c>
    </row>
    <row r="14" spans="1:8" ht="15" customHeight="1" x14ac:dyDescent="0.25">
      <c r="A14" s="14" t="s">
        <v>42</v>
      </c>
      <c r="B14" s="14" t="s">
        <v>42</v>
      </c>
      <c r="C14" s="14" t="s">
        <v>42</v>
      </c>
      <c r="D14" s="14" t="s">
        <v>42</v>
      </c>
      <c r="E14" s="14" t="s">
        <v>42</v>
      </c>
      <c r="F14" s="15" t="s">
        <v>44</v>
      </c>
      <c r="G14" s="15" t="s">
        <v>45</v>
      </c>
      <c r="H14" s="15" t="s">
        <v>46</v>
      </c>
    </row>
    <row r="15" spans="1:8" x14ac:dyDescent="0.25">
      <c r="A15" s="92" t="s">
        <v>19</v>
      </c>
      <c r="B15" s="92" t="s">
        <v>39</v>
      </c>
      <c r="C15" s="92" t="s">
        <v>39</v>
      </c>
      <c r="D15" s="92" t="s">
        <v>39</v>
      </c>
      <c r="E15" s="99" t="s">
        <v>39</v>
      </c>
      <c r="F15" s="38" t="s">
        <v>20</v>
      </c>
      <c r="G15" s="33" t="s">
        <v>21</v>
      </c>
      <c r="H15" s="38" t="s">
        <v>22</v>
      </c>
    </row>
    <row r="16" spans="1:8" ht="38.25" x14ac:dyDescent="0.25">
      <c r="A16" s="92"/>
      <c r="B16" s="92"/>
      <c r="C16" s="92"/>
      <c r="D16" s="92"/>
      <c r="E16" s="99"/>
      <c r="F16" s="58" t="s">
        <v>120</v>
      </c>
      <c r="G16" s="58" t="s">
        <v>97</v>
      </c>
      <c r="H16" s="59" t="s">
        <v>119</v>
      </c>
    </row>
    <row r="17" spans="1:8" ht="7.5" customHeight="1" x14ac:dyDescent="0.25">
      <c r="A17" s="7"/>
    </row>
    <row r="18" spans="1:8" x14ac:dyDescent="0.25">
      <c r="A18" s="7" t="s">
        <v>112</v>
      </c>
    </row>
    <row r="21" spans="1:8" x14ac:dyDescent="0.25">
      <c r="A21" s="70" t="s">
        <v>121</v>
      </c>
      <c r="B21" s="70"/>
      <c r="C21" s="70"/>
      <c r="D21" s="70"/>
      <c r="E21" s="70"/>
      <c r="F21" s="70"/>
      <c r="G21" s="70"/>
      <c r="H21" s="70"/>
    </row>
    <row r="22" spans="1:8" s="10" customFormat="1" ht="6.95" customHeight="1" x14ac:dyDescent="0.25">
      <c r="A22" s="25"/>
      <c r="B22" s="25"/>
      <c r="C22" s="25"/>
      <c r="D22" s="25"/>
    </row>
    <row r="23" spans="1:8" s="7" customFormat="1" x14ac:dyDescent="0.25">
      <c r="A23" s="21" t="s">
        <v>202</v>
      </c>
    </row>
    <row r="24" spans="1:8" s="7" customFormat="1" x14ac:dyDescent="0.25">
      <c r="A24" s="22" t="s">
        <v>111</v>
      </c>
    </row>
    <row r="25" spans="1:8" s="7" customFormat="1" x14ac:dyDescent="0.25">
      <c r="A25" s="91" t="s">
        <v>27</v>
      </c>
      <c r="B25" s="91" t="s">
        <v>54</v>
      </c>
      <c r="C25" s="91" t="s">
        <v>55</v>
      </c>
      <c r="D25" s="91" t="s">
        <v>113</v>
      </c>
      <c r="E25" s="91" t="s">
        <v>31</v>
      </c>
      <c r="F25" s="62" t="s">
        <v>2</v>
      </c>
      <c r="G25" s="63" t="s">
        <v>4</v>
      </c>
      <c r="H25" s="62" t="s">
        <v>5</v>
      </c>
    </row>
    <row r="26" spans="1:8" s="7" customFormat="1" ht="38.25" customHeight="1" x14ac:dyDescent="0.25">
      <c r="A26" s="91"/>
      <c r="B26" s="91"/>
      <c r="C26" s="91"/>
      <c r="D26" s="91"/>
      <c r="E26" s="91"/>
      <c r="F26" s="113" t="s">
        <v>117</v>
      </c>
      <c r="G26" s="90" t="s">
        <v>118</v>
      </c>
      <c r="H26" s="113" t="s">
        <v>114</v>
      </c>
    </row>
    <row r="27" spans="1:8" s="7" customFormat="1" x14ac:dyDescent="0.25">
      <c r="A27" s="91"/>
      <c r="B27" s="91"/>
      <c r="C27" s="91"/>
      <c r="D27" s="91"/>
      <c r="E27" s="91"/>
      <c r="F27" s="114"/>
      <c r="G27" s="75"/>
      <c r="H27" s="114"/>
    </row>
    <row r="28" spans="1:8" s="7" customFormat="1" ht="15" customHeight="1" x14ac:dyDescent="0.25">
      <c r="A28" s="23" t="s">
        <v>34</v>
      </c>
      <c r="B28" s="30" t="s">
        <v>66</v>
      </c>
      <c r="C28" s="23" t="s">
        <v>48</v>
      </c>
      <c r="D28" s="23" t="s">
        <v>67</v>
      </c>
      <c r="E28" s="30" t="s">
        <v>37</v>
      </c>
      <c r="F28" s="52">
        <v>5000</v>
      </c>
      <c r="G28" s="52">
        <v>3000</v>
      </c>
      <c r="H28" s="52">
        <f>G28-F28</f>
        <v>-2000</v>
      </c>
    </row>
    <row r="29" spans="1:8" s="7" customFormat="1" ht="15" customHeight="1" x14ac:dyDescent="0.25">
      <c r="A29" s="23" t="s">
        <v>65</v>
      </c>
      <c r="B29" s="30" t="s">
        <v>71</v>
      </c>
      <c r="C29" s="23" t="s">
        <v>116</v>
      </c>
      <c r="D29" s="23" t="s">
        <v>67</v>
      </c>
      <c r="E29" s="30" t="s">
        <v>39</v>
      </c>
      <c r="F29" s="52">
        <v>1000</v>
      </c>
      <c r="G29" s="52">
        <v>1200</v>
      </c>
      <c r="H29" s="52">
        <f t="shared" ref="H29:H31" si="0">G29-F29</f>
        <v>200</v>
      </c>
    </row>
    <row r="30" spans="1:8" s="7" customFormat="1" ht="15" customHeight="1" x14ac:dyDescent="0.25">
      <c r="A30" s="23" t="s">
        <v>40</v>
      </c>
      <c r="B30" s="30" t="s">
        <v>66</v>
      </c>
      <c r="C30" s="23" t="s">
        <v>50</v>
      </c>
      <c r="D30" s="23" t="s">
        <v>115</v>
      </c>
      <c r="E30" s="30" t="s">
        <v>39</v>
      </c>
      <c r="F30" s="52">
        <v>4000</v>
      </c>
      <c r="G30" s="52">
        <v>6000</v>
      </c>
      <c r="H30" s="52">
        <f t="shared" si="0"/>
        <v>2000</v>
      </c>
    </row>
    <row r="31" spans="1:8" s="7" customFormat="1" ht="15" customHeight="1" x14ac:dyDescent="0.25">
      <c r="A31" s="30" t="s">
        <v>42</v>
      </c>
      <c r="B31" s="30" t="s">
        <v>42</v>
      </c>
      <c r="C31" s="30" t="s">
        <v>42</v>
      </c>
      <c r="D31" s="30" t="s">
        <v>42</v>
      </c>
      <c r="E31" s="30" t="s">
        <v>42</v>
      </c>
      <c r="F31" s="52">
        <v>500</v>
      </c>
      <c r="G31" s="52">
        <v>600</v>
      </c>
      <c r="H31" s="52">
        <f t="shared" si="0"/>
        <v>100</v>
      </c>
    </row>
    <row r="32" spans="1:8" x14ac:dyDescent="0.25">
      <c r="A32" s="90" t="s">
        <v>19</v>
      </c>
      <c r="B32" s="111" t="s">
        <v>39</v>
      </c>
      <c r="C32" s="111" t="s">
        <v>39</v>
      </c>
      <c r="D32" s="111" t="s">
        <v>39</v>
      </c>
      <c r="E32" s="111" t="s">
        <v>39</v>
      </c>
      <c r="F32" s="38" t="s">
        <v>20</v>
      </c>
      <c r="G32" s="33" t="s">
        <v>21</v>
      </c>
      <c r="H32" s="38" t="s">
        <v>22</v>
      </c>
    </row>
    <row r="33" spans="1:8" s="7" customFormat="1" x14ac:dyDescent="0.25">
      <c r="A33" s="75"/>
      <c r="B33" s="112"/>
      <c r="C33" s="112"/>
      <c r="D33" s="112"/>
      <c r="E33" s="112"/>
      <c r="F33" s="56">
        <f>SUM(F28:F31)</f>
        <v>10500</v>
      </c>
      <c r="G33" s="53">
        <f>SUM(G28:G31)</f>
        <v>10800</v>
      </c>
      <c r="H33" s="53">
        <f>MAX(0,G33-F33)</f>
        <v>300</v>
      </c>
    </row>
    <row r="34" spans="1:8" s="7" customFormat="1" ht="7.5" customHeight="1" x14ac:dyDescent="0.25"/>
    <row r="35" spans="1:8" s="7" customFormat="1" x14ac:dyDescent="0.25">
      <c r="A35" s="7" t="s">
        <v>112</v>
      </c>
    </row>
    <row r="36" spans="1:8" s="7" customFormat="1" x14ac:dyDescent="0.25"/>
  </sheetData>
  <mergeCells count="28">
    <mergeCell ref="H9:H10"/>
    <mergeCell ref="F9:F10"/>
    <mergeCell ref="A4:H4"/>
    <mergeCell ref="A21:H21"/>
    <mergeCell ref="G9:G10"/>
    <mergeCell ref="A15:A16"/>
    <mergeCell ref="B15:B16"/>
    <mergeCell ref="C15:C16"/>
    <mergeCell ref="D15:D16"/>
    <mergeCell ref="E15:E16"/>
    <mergeCell ref="A8:A10"/>
    <mergeCell ref="B8:B10"/>
    <mergeCell ref="C8:C10"/>
    <mergeCell ref="D8:D10"/>
    <mergeCell ref="E8:E10"/>
    <mergeCell ref="F26:F27"/>
    <mergeCell ref="G26:G27"/>
    <mergeCell ref="H26:H27"/>
    <mergeCell ref="A25:A27"/>
    <mergeCell ref="B25:B27"/>
    <mergeCell ref="C25:C27"/>
    <mergeCell ref="D25:D27"/>
    <mergeCell ref="E25:E27"/>
    <mergeCell ref="A32:A33"/>
    <mergeCell ref="B32:B33"/>
    <mergeCell ref="C32:C33"/>
    <mergeCell ref="E32:E33"/>
    <mergeCell ref="D32:D33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D30"/>
  <sheetViews>
    <sheetView showGridLines="0" zoomScale="80" zoomScaleNormal="80" workbookViewId="0"/>
  </sheetViews>
  <sheetFormatPr defaultColWidth="13.85546875" defaultRowHeight="15" x14ac:dyDescent="0.25"/>
  <cols>
    <col min="1" max="2" width="47.28515625" customWidth="1"/>
    <col min="3" max="3" width="48.7109375" customWidth="1"/>
    <col min="4" max="4" width="74.85546875" customWidth="1"/>
  </cols>
  <sheetData>
    <row r="1" spans="1:4" ht="18.75" x14ac:dyDescent="0.4">
      <c r="A1" s="2" t="s">
        <v>26</v>
      </c>
    </row>
    <row r="2" spans="1:4" x14ac:dyDescent="0.25">
      <c r="A2" s="6" t="s">
        <v>0</v>
      </c>
      <c r="B2" s="4">
        <v>43465</v>
      </c>
    </row>
    <row r="4" spans="1:4" x14ac:dyDescent="0.25">
      <c r="A4" s="70" t="s">
        <v>122</v>
      </c>
      <c r="B4" s="70"/>
      <c r="C4" s="70"/>
      <c r="D4" s="70"/>
    </row>
    <row r="5" spans="1:4" s="10" customFormat="1" ht="6.95" customHeight="1" x14ac:dyDescent="0.25">
      <c r="A5" s="25"/>
      <c r="B5" s="25"/>
      <c r="C5" s="25"/>
    </row>
    <row r="6" spans="1:4" x14ac:dyDescent="0.25">
      <c r="A6" s="17" t="s">
        <v>183</v>
      </c>
    </row>
    <row r="7" spans="1:4" x14ac:dyDescent="0.25">
      <c r="A7" s="18" t="s">
        <v>171</v>
      </c>
    </row>
    <row r="8" spans="1:4" s="6" customFormat="1" ht="15" customHeight="1" x14ac:dyDescent="0.2">
      <c r="A8" s="118" t="s">
        <v>184</v>
      </c>
      <c r="B8" s="118" t="s">
        <v>185</v>
      </c>
      <c r="C8" s="118" t="s">
        <v>186</v>
      </c>
      <c r="D8" s="118" t="s">
        <v>187</v>
      </c>
    </row>
    <row r="9" spans="1:4" s="6" customFormat="1" ht="15" customHeight="1" x14ac:dyDescent="0.2">
      <c r="A9" s="118" t="s">
        <v>2</v>
      </c>
      <c r="B9" s="118" t="s">
        <v>4</v>
      </c>
      <c r="C9" s="118" t="s">
        <v>188</v>
      </c>
      <c r="D9" s="118" t="s">
        <v>189</v>
      </c>
    </row>
    <row r="10" spans="1:4" s="6" customFormat="1" ht="15" customHeight="1" x14ac:dyDescent="0.2">
      <c r="A10" s="119"/>
      <c r="B10" s="119"/>
      <c r="C10" s="119"/>
      <c r="D10" s="119" t="s">
        <v>190</v>
      </c>
    </row>
    <row r="11" spans="1:4" s="6" customFormat="1" ht="15" customHeight="1" x14ac:dyDescent="0.2">
      <c r="A11" s="125" t="s">
        <v>2</v>
      </c>
      <c r="B11" s="125" t="s">
        <v>4</v>
      </c>
      <c r="C11" s="125" t="s">
        <v>188</v>
      </c>
      <c r="D11" s="12" t="s">
        <v>189</v>
      </c>
    </row>
    <row r="12" spans="1:4" s="6" customFormat="1" ht="15" customHeight="1" x14ac:dyDescent="0.2">
      <c r="A12" s="125"/>
      <c r="B12" s="125"/>
      <c r="C12" s="125"/>
      <c r="D12" s="12" t="s">
        <v>190</v>
      </c>
    </row>
    <row r="13" spans="1:4" s="6" customFormat="1" ht="15" customHeight="1" x14ac:dyDescent="0.2">
      <c r="A13" s="125"/>
      <c r="B13" s="125"/>
      <c r="C13" s="125"/>
      <c r="D13" s="12" t="s">
        <v>191</v>
      </c>
    </row>
    <row r="14" spans="1:4" s="6" customFormat="1" ht="7.5" customHeight="1" x14ac:dyDescent="0.2">
      <c r="A14" s="28"/>
    </row>
    <row r="15" spans="1:4" x14ac:dyDescent="0.25">
      <c r="A15" s="7" t="s">
        <v>192</v>
      </c>
    </row>
    <row r="16" spans="1:4" x14ac:dyDescent="0.25">
      <c r="A16" s="7" t="s">
        <v>193</v>
      </c>
    </row>
    <row r="18" spans="1:4" x14ac:dyDescent="0.25">
      <c r="A18" s="70" t="s">
        <v>121</v>
      </c>
      <c r="B18" s="70"/>
      <c r="C18" s="70"/>
      <c r="D18" s="70"/>
    </row>
    <row r="19" spans="1:4" s="10" customFormat="1" ht="6.95" customHeight="1" x14ac:dyDescent="0.25">
      <c r="A19" s="25"/>
      <c r="B19" s="25"/>
      <c r="C19" s="25"/>
    </row>
    <row r="20" spans="1:4" s="7" customFormat="1" x14ac:dyDescent="0.25">
      <c r="A20" s="21" t="s">
        <v>183</v>
      </c>
    </row>
    <row r="21" spans="1:4" s="7" customFormat="1" x14ac:dyDescent="0.25">
      <c r="A21" s="22" t="s">
        <v>171</v>
      </c>
    </row>
    <row r="22" spans="1:4" s="28" customFormat="1" ht="15" customHeight="1" x14ac:dyDescent="0.2">
      <c r="A22" s="120" t="s">
        <v>184</v>
      </c>
      <c r="B22" s="120" t="s">
        <v>185</v>
      </c>
      <c r="C22" s="120" t="s">
        <v>186</v>
      </c>
      <c r="D22" s="120" t="s">
        <v>187</v>
      </c>
    </row>
    <row r="23" spans="1:4" s="28" customFormat="1" ht="15" customHeight="1" x14ac:dyDescent="0.2">
      <c r="A23" s="120" t="s">
        <v>2</v>
      </c>
      <c r="B23" s="120" t="s">
        <v>4</v>
      </c>
      <c r="C23" s="120" t="s">
        <v>188</v>
      </c>
      <c r="D23" s="120" t="s">
        <v>189</v>
      </c>
    </row>
    <row r="24" spans="1:4" s="28" customFormat="1" ht="15" customHeight="1" x14ac:dyDescent="0.2">
      <c r="A24" s="121"/>
      <c r="B24" s="121"/>
      <c r="C24" s="121"/>
      <c r="D24" s="121" t="s">
        <v>190</v>
      </c>
    </row>
    <row r="25" spans="1:4" s="28" customFormat="1" ht="15" customHeight="1" x14ac:dyDescent="0.2">
      <c r="A25" s="122">
        <v>25000</v>
      </c>
      <c r="B25" s="122">
        <v>20000</v>
      </c>
      <c r="C25" s="122">
        <f>MIN(MAX(0,A25-B25),'Resultado do TAP'!C23+'Resultado do TAP'!C24+'Resultado do TAP'!C26+'Resultado do TAP'!C27+'Resultado do TAP'!C28+'Resultado do TAP'!C30)</f>
        <v>5000</v>
      </c>
      <c r="D25" s="50">
        <f>C25*('Resultado do TAP'!C23+'Resultado do TAP'!C24)/('Resultado do TAP'!C23+'Resultado do TAP'!C24+'Resultado do TAP'!C26+'Resultado do TAP'!C27+'Resultado do TAP'!C28+'Resultado do TAP'!C30)</f>
        <v>4195.8041958041958</v>
      </c>
    </row>
    <row r="26" spans="1:4" s="28" customFormat="1" ht="15" customHeight="1" x14ac:dyDescent="0.2">
      <c r="A26" s="123"/>
      <c r="B26" s="123"/>
      <c r="C26" s="123"/>
      <c r="D26" s="50">
        <f>C25*('Resultado do TAP'!C26+'Resultado do TAP'!C27+'Resultado do TAP'!C28)/('Resultado do TAP'!C23+'Resultado do TAP'!C24+'Resultado do TAP'!C26+'Resultado do TAP'!C27+'Resultado do TAP'!C28+'Resultado do TAP'!C30)</f>
        <v>541.95804195804192</v>
      </c>
    </row>
    <row r="27" spans="1:4" s="28" customFormat="1" ht="15" customHeight="1" x14ac:dyDescent="0.2">
      <c r="A27" s="124"/>
      <c r="B27" s="124"/>
      <c r="C27" s="124"/>
      <c r="D27" s="50">
        <f>C25*('Resultado do TAP'!C30)/('Resultado do TAP'!C23+'Resultado do TAP'!C24+'Resultado do TAP'!C26+'Resultado do TAP'!C27+'Resultado do TAP'!C28+'Resultado do TAP'!C30)</f>
        <v>262.23776223776224</v>
      </c>
    </row>
    <row r="28" spans="1:4" s="28" customFormat="1" ht="7.5" customHeight="1" x14ac:dyDescent="0.2"/>
    <row r="29" spans="1:4" s="7" customFormat="1" x14ac:dyDescent="0.25">
      <c r="A29" s="7" t="s">
        <v>192</v>
      </c>
    </row>
    <row r="30" spans="1:4" s="7" customFormat="1" x14ac:dyDescent="0.25">
      <c r="A30" s="7" t="s">
        <v>193</v>
      </c>
    </row>
  </sheetData>
  <mergeCells count="16">
    <mergeCell ref="A4:D4"/>
    <mergeCell ref="A8:A10"/>
    <mergeCell ref="D8:D10"/>
    <mergeCell ref="D22:D24"/>
    <mergeCell ref="A25:A27"/>
    <mergeCell ref="B25:B27"/>
    <mergeCell ref="C25:C27"/>
    <mergeCell ref="B8:B10"/>
    <mergeCell ref="C8:C10"/>
    <mergeCell ref="A11:A13"/>
    <mergeCell ref="B11:B13"/>
    <mergeCell ref="C11:C13"/>
    <mergeCell ref="A22:A24"/>
    <mergeCell ref="B22:B24"/>
    <mergeCell ref="C22:C24"/>
    <mergeCell ref="A18:D18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499984740745262"/>
  </sheetPr>
  <dimension ref="A1:D34"/>
  <sheetViews>
    <sheetView showGridLines="0" zoomScale="80" zoomScaleNormal="80" workbookViewId="0">
      <selection activeCell="F13" sqref="F13"/>
    </sheetView>
  </sheetViews>
  <sheetFormatPr defaultColWidth="13.85546875" defaultRowHeight="15" x14ac:dyDescent="0.25"/>
  <cols>
    <col min="1" max="1" width="36.28515625" customWidth="1"/>
    <col min="2" max="2" width="47.28515625" customWidth="1"/>
    <col min="3" max="3" width="53.28515625" customWidth="1"/>
  </cols>
  <sheetData>
    <row r="1" spans="1:4" ht="18.75" x14ac:dyDescent="0.4">
      <c r="A1" s="2" t="s">
        <v>26</v>
      </c>
    </row>
    <row r="2" spans="1:4" x14ac:dyDescent="0.25">
      <c r="A2" s="6" t="s">
        <v>0</v>
      </c>
      <c r="B2" s="4">
        <v>43465</v>
      </c>
    </row>
    <row r="4" spans="1:4" x14ac:dyDescent="0.25">
      <c r="A4" s="70" t="s">
        <v>122</v>
      </c>
      <c r="B4" s="70"/>
      <c r="C4" s="70"/>
      <c r="D4" s="70"/>
    </row>
    <row r="5" spans="1:4" s="10" customFormat="1" ht="6.95" customHeight="1" x14ac:dyDescent="0.25">
      <c r="A5" s="25"/>
      <c r="B5" s="25"/>
      <c r="C5" s="25"/>
    </row>
    <row r="6" spans="1:4" x14ac:dyDescent="0.25">
      <c r="A6" s="17" t="s">
        <v>164</v>
      </c>
    </row>
    <row r="7" spans="1:4" s="6" customFormat="1" ht="15" customHeight="1" x14ac:dyDescent="0.2">
      <c r="A7" s="126" t="s">
        <v>165</v>
      </c>
      <c r="B7" s="48" t="s">
        <v>166</v>
      </c>
      <c r="C7" s="48" t="s">
        <v>167</v>
      </c>
      <c r="D7" s="132" t="s">
        <v>19</v>
      </c>
    </row>
    <row r="8" spans="1:4" s="6" customFormat="1" ht="15" customHeight="1" x14ac:dyDescent="0.2">
      <c r="A8" s="131"/>
      <c r="B8" s="48" t="s">
        <v>168</v>
      </c>
      <c r="C8" s="48" t="s">
        <v>169</v>
      </c>
      <c r="D8" s="133"/>
    </row>
    <row r="9" spans="1:4" s="6" customFormat="1" ht="15" customHeight="1" x14ac:dyDescent="0.2">
      <c r="A9" s="127"/>
      <c r="B9" s="48" t="s">
        <v>170</v>
      </c>
      <c r="C9" s="48" t="s">
        <v>171</v>
      </c>
      <c r="D9" s="134"/>
    </row>
    <row r="10" spans="1:4" s="6" customFormat="1" ht="15" customHeight="1" x14ac:dyDescent="0.2">
      <c r="A10" s="126" t="s">
        <v>172</v>
      </c>
      <c r="B10" s="48" t="s">
        <v>173</v>
      </c>
      <c r="C10" s="48" t="s">
        <v>174</v>
      </c>
      <c r="D10" s="132" t="s">
        <v>19</v>
      </c>
    </row>
    <row r="11" spans="1:4" s="6" customFormat="1" ht="15" customHeight="1" x14ac:dyDescent="0.2">
      <c r="A11" s="131"/>
      <c r="B11" s="48" t="s">
        <v>175</v>
      </c>
      <c r="C11" s="48" t="s">
        <v>169</v>
      </c>
      <c r="D11" s="133"/>
    </row>
    <row r="12" spans="1:4" s="6" customFormat="1" ht="15" customHeight="1" x14ac:dyDescent="0.2">
      <c r="A12" s="131"/>
      <c r="B12" s="48" t="s">
        <v>176</v>
      </c>
      <c r="C12" s="48" t="s">
        <v>177</v>
      </c>
      <c r="D12" s="133"/>
    </row>
    <row r="13" spans="1:4" s="6" customFormat="1" ht="15" customHeight="1" x14ac:dyDescent="0.2">
      <c r="A13" s="127"/>
      <c r="B13" s="48" t="s">
        <v>178</v>
      </c>
      <c r="C13" s="48" t="s">
        <v>171</v>
      </c>
      <c r="D13" s="134"/>
    </row>
    <row r="14" spans="1:4" s="6" customFormat="1" ht="15" customHeight="1" x14ac:dyDescent="0.2">
      <c r="A14" s="126" t="s">
        <v>179</v>
      </c>
      <c r="B14" s="48" t="s">
        <v>114</v>
      </c>
      <c r="C14" s="48" t="s">
        <v>180</v>
      </c>
      <c r="D14" s="132" t="s">
        <v>19</v>
      </c>
    </row>
    <row r="15" spans="1:4" s="6" customFormat="1" ht="15" customHeight="1" x14ac:dyDescent="0.2">
      <c r="A15" s="127"/>
      <c r="B15" s="48" t="s">
        <v>181</v>
      </c>
      <c r="C15" s="48" t="s">
        <v>171</v>
      </c>
      <c r="D15" s="134"/>
    </row>
    <row r="16" spans="1:4" s="6" customFormat="1" ht="7.5" customHeight="1" x14ac:dyDescent="0.2">
      <c r="A16" s="28"/>
    </row>
    <row r="17" spans="1:4" x14ac:dyDescent="0.25">
      <c r="A17" s="7" t="s">
        <v>182</v>
      </c>
    </row>
    <row r="20" spans="1:4" x14ac:dyDescent="0.25">
      <c r="A20" s="70" t="s">
        <v>121</v>
      </c>
      <c r="B20" s="70"/>
      <c r="C20" s="70"/>
      <c r="D20" s="70"/>
    </row>
    <row r="21" spans="1:4" s="10" customFormat="1" ht="6.95" customHeight="1" x14ac:dyDescent="0.25">
      <c r="A21" s="25"/>
      <c r="B21" s="25"/>
      <c r="C21" s="25"/>
    </row>
    <row r="22" spans="1:4" s="7" customFormat="1" x14ac:dyDescent="0.25">
      <c r="A22" s="21" t="s">
        <v>164</v>
      </c>
    </row>
    <row r="23" spans="1:4" s="28" customFormat="1" ht="15" customHeight="1" x14ac:dyDescent="0.2">
      <c r="A23" s="126" t="s">
        <v>165</v>
      </c>
      <c r="B23" s="49" t="s">
        <v>166</v>
      </c>
      <c r="C23" s="52">
        <f>'I - PPNG - reg'!D33</f>
        <v>3000</v>
      </c>
      <c r="D23" s="128">
        <f>C23+C24-C25</f>
        <v>604.19580419580416</v>
      </c>
    </row>
    <row r="24" spans="1:4" s="28" customFormat="1" ht="15" customHeight="1" x14ac:dyDescent="0.2">
      <c r="A24" s="131"/>
      <c r="B24" s="49" t="s">
        <v>168</v>
      </c>
      <c r="C24" s="52">
        <f>'IV - PMBAC CV e PPNG - nao reg'!A62</f>
        <v>1800</v>
      </c>
      <c r="D24" s="129"/>
    </row>
    <row r="25" spans="1:4" s="28" customFormat="1" ht="15" customHeight="1" x14ac:dyDescent="0.2">
      <c r="A25" s="127"/>
      <c r="B25" s="49" t="s">
        <v>170</v>
      </c>
      <c r="C25" s="51">
        <f>'Mais Valia'!D25</f>
        <v>4195.8041958041958</v>
      </c>
      <c r="D25" s="130"/>
    </row>
    <row r="26" spans="1:4" s="28" customFormat="1" ht="15" customHeight="1" x14ac:dyDescent="0.2">
      <c r="A26" s="126" t="s">
        <v>172</v>
      </c>
      <c r="B26" s="49" t="s">
        <v>173</v>
      </c>
      <c r="C26" s="52">
        <f>'II - PMBAC CV - reg'!H40</f>
        <v>620</v>
      </c>
      <c r="D26" s="128">
        <f>C26+C27+C28-C29</f>
        <v>78.041958041958083</v>
      </c>
    </row>
    <row r="27" spans="1:4" s="28" customFormat="1" ht="15" customHeight="1" x14ac:dyDescent="0.2">
      <c r="A27" s="131"/>
      <c r="B27" s="49" t="s">
        <v>175</v>
      </c>
      <c r="C27" s="52">
        <v>0</v>
      </c>
      <c r="D27" s="129"/>
    </row>
    <row r="28" spans="1:4" s="28" customFormat="1" ht="15" customHeight="1" x14ac:dyDescent="0.2">
      <c r="A28" s="131"/>
      <c r="B28" s="49" t="s">
        <v>176</v>
      </c>
      <c r="C28" s="52">
        <f>'III - PMBAC BD - reg e nao reg'!I47</f>
        <v>0</v>
      </c>
      <c r="D28" s="129"/>
    </row>
    <row r="29" spans="1:4" s="28" customFormat="1" ht="15" customHeight="1" x14ac:dyDescent="0.2">
      <c r="A29" s="127"/>
      <c r="B29" s="49" t="s">
        <v>178</v>
      </c>
      <c r="C29" s="51">
        <f>'Mais Valia'!D26</f>
        <v>541.95804195804192</v>
      </c>
      <c r="D29" s="130"/>
    </row>
    <row r="30" spans="1:4" s="28" customFormat="1" ht="15" customHeight="1" x14ac:dyDescent="0.2">
      <c r="A30" s="126" t="s">
        <v>179</v>
      </c>
      <c r="B30" s="49" t="s">
        <v>114</v>
      </c>
      <c r="C30" s="52">
        <f>'V - PMBC'!H33</f>
        <v>300</v>
      </c>
      <c r="D30" s="128">
        <f>C30-C31</f>
        <v>37.76223776223776</v>
      </c>
    </row>
    <row r="31" spans="1:4" s="28" customFormat="1" ht="15" customHeight="1" x14ac:dyDescent="0.2">
      <c r="A31" s="127"/>
      <c r="B31" s="49" t="s">
        <v>181</v>
      </c>
      <c r="C31" s="51">
        <f>'Mais Valia'!D27</f>
        <v>262.23776223776224</v>
      </c>
      <c r="D31" s="130"/>
    </row>
    <row r="32" spans="1:4" s="28" customFormat="1" ht="7.5" customHeight="1" x14ac:dyDescent="0.2"/>
    <row r="33" spans="1:1" s="7" customFormat="1" x14ac:dyDescent="0.25">
      <c r="A33" s="7" t="s">
        <v>182</v>
      </c>
    </row>
    <row r="34" spans="1:1" s="7" customFormat="1" x14ac:dyDescent="0.25"/>
  </sheetData>
  <mergeCells count="14">
    <mergeCell ref="D7:D9"/>
    <mergeCell ref="D10:D13"/>
    <mergeCell ref="D14:D15"/>
    <mergeCell ref="A4:D4"/>
    <mergeCell ref="A20:D20"/>
    <mergeCell ref="A7:A9"/>
    <mergeCell ref="A30:A31"/>
    <mergeCell ref="D23:D25"/>
    <mergeCell ref="D26:D29"/>
    <mergeCell ref="D30:D31"/>
    <mergeCell ref="A10:A13"/>
    <mergeCell ref="A14:A15"/>
    <mergeCell ref="A23:A25"/>
    <mergeCell ref="A26:A29"/>
  </mergeCells>
  <pageMargins left="0.511811024" right="0.511811024" top="0.78740157499999996" bottom="0.78740157499999996" header="0.31496062000000002" footer="0.31496062000000002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6600"/>
  </sheetPr>
  <dimension ref="A1:G38"/>
  <sheetViews>
    <sheetView showGridLines="0" zoomScale="80" zoomScaleNormal="80" workbookViewId="0">
      <selection activeCell="E20" sqref="E20"/>
    </sheetView>
  </sheetViews>
  <sheetFormatPr defaultColWidth="13.85546875" defaultRowHeight="15" x14ac:dyDescent="0.25"/>
  <cols>
    <col min="1" max="1" width="79.42578125" bestFit="1" customWidth="1"/>
    <col min="2" max="7" width="19.42578125" customWidth="1"/>
  </cols>
  <sheetData>
    <row r="1" spans="1:7" ht="18.75" x14ac:dyDescent="0.4">
      <c r="A1" s="2" t="s">
        <v>26</v>
      </c>
    </row>
    <row r="2" spans="1:7" x14ac:dyDescent="0.25">
      <c r="A2" s="6" t="s">
        <v>149</v>
      </c>
      <c r="B2" s="4">
        <v>43465</v>
      </c>
    </row>
    <row r="4" spans="1:7" x14ac:dyDescent="0.25">
      <c r="A4" s="70" t="s">
        <v>122</v>
      </c>
      <c r="B4" s="70"/>
      <c r="C4" s="70"/>
      <c r="D4" s="70"/>
      <c r="E4" s="70"/>
      <c r="F4" s="70"/>
      <c r="G4" s="70"/>
    </row>
    <row r="5" spans="1:7" s="10" customFormat="1" ht="6.95" customHeight="1" x14ac:dyDescent="0.25">
      <c r="A5" s="25"/>
    </row>
    <row r="6" spans="1:7" x14ac:dyDescent="0.25">
      <c r="A6" s="17" t="s">
        <v>135</v>
      </c>
    </row>
    <row r="7" spans="1:7" ht="16.5" customHeight="1" x14ac:dyDescent="0.25">
      <c r="A7" s="118" t="s">
        <v>131</v>
      </c>
      <c r="B7" s="135" t="s">
        <v>132</v>
      </c>
      <c r="C7" s="136"/>
      <c r="D7" s="135" t="s">
        <v>134</v>
      </c>
      <c r="E7" s="136"/>
    </row>
    <row r="8" spans="1:7" ht="31.5" customHeight="1" x14ac:dyDescent="0.25">
      <c r="A8" s="118"/>
      <c r="B8" s="20" t="s">
        <v>133</v>
      </c>
      <c r="C8" s="16" t="s">
        <v>136</v>
      </c>
      <c r="D8" s="20" t="s">
        <v>133</v>
      </c>
      <c r="E8" s="16" t="s">
        <v>136</v>
      </c>
    </row>
    <row r="9" spans="1:7" ht="15" customHeight="1" x14ac:dyDescent="0.25">
      <c r="A9" s="44" t="s">
        <v>150</v>
      </c>
      <c r="B9" s="12" t="s">
        <v>124</v>
      </c>
      <c r="C9" s="12" t="s">
        <v>151</v>
      </c>
      <c r="D9" s="12" t="s">
        <v>125</v>
      </c>
      <c r="E9" s="12" t="s">
        <v>157</v>
      </c>
    </row>
    <row r="10" spans="1:7" ht="15" customHeight="1" x14ac:dyDescent="0.25">
      <c r="A10" s="44" t="s">
        <v>152</v>
      </c>
      <c r="B10" s="137" t="s">
        <v>126</v>
      </c>
      <c r="C10" s="12" t="s">
        <v>160</v>
      </c>
      <c r="D10" s="137" t="s">
        <v>127</v>
      </c>
      <c r="E10" s="12" t="s">
        <v>158</v>
      </c>
    </row>
    <row r="11" spans="1:7" ht="15" customHeight="1" x14ac:dyDescent="0.25">
      <c r="A11" s="44" t="s">
        <v>153</v>
      </c>
      <c r="B11" s="138"/>
      <c r="C11" s="12" t="s">
        <v>159</v>
      </c>
      <c r="D11" s="138"/>
      <c r="E11" s="12" t="s">
        <v>161</v>
      </c>
    </row>
    <row r="12" spans="1:7" ht="15" customHeight="1" x14ac:dyDescent="0.25">
      <c r="A12" s="44" t="s">
        <v>154</v>
      </c>
      <c r="B12" s="137" t="s">
        <v>128</v>
      </c>
      <c r="C12" s="137" t="s">
        <v>128</v>
      </c>
      <c r="D12" s="137" t="s">
        <v>205</v>
      </c>
      <c r="E12" s="12" t="s">
        <v>194</v>
      </c>
    </row>
    <row r="13" spans="1:7" ht="15" customHeight="1" x14ac:dyDescent="0.25">
      <c r="A13" s="44" t="s">
        <v>155</v>
      </c>
      <c r="B13" s="138"/>
      <c r="C13" s="138"/>
      <c r="D13" s="138"/>
      <c r="E13" s="12" t="s">
        <v>195</v>
      </c>
    </row>
    <row r="14" spans="1:7" ht="15" customHeight="1" x14ac:dyDescent="0.25">
      <c r="A14" s="44" t="s">
        <v>156</v>
      </c>
      <c r="B14" s="12" t="s">
        <v>129</v>
      </c>
      <c r="C14" s="12" t="s">
        <v>163</v>
      </c>
      <c r="D14" s="12" t="s">
        <v>130</v>
      </c>
      <c r="E14" s="12" t="s">
        <v>162</v>
      </c>
    </row>
    <row r="17" spans="1:7" x14ac:dyDescent="0.25">
      <c r="A17" s="70" t="s">
        <v>121</v>
      </c>
      <c r="B17" s="70"/>
      <c r="C17" s="70"/>
      <c r="D17" s="70"/>
      <c r="E17" s="70"/>
      <c r="F17" s="70"/>
      <c r="G17" s="70"/>
    </row>
    <row r="18" spans="1:7" s="10" customFormat="1" ht="6.95" customHeight="1" x14ac:dyDescent="0.25">
      <c r="A18" s="25"/>
    </row>
    <row r="19" spans="1:7" s="10" customFormat="1" ht="15" customHeight="1" x14ac:dyDescent="0.25">
      <c r="A19" s="17" t="s">
        <v>137</v>
      </c>
    </row>
    <row r="20" spans="1:7" s="10" customFormat="1" ht="15" customHeight="1" x14ac:dyDescent="0.25">
      <c r="A20" s="45" t="s">
        <v>138</v>
      </c>
      <c r="B20" s="20" t="s">
        <v>139</v>
      </c>
      <c r="C20"/>
    </row>
    <row r="21" spans="1:7" s="10" customFormat="1" ht="15" customHeight="1" x14ac:dyDescent="0.25">
      <c r="A21" s="44" t="s">
        <v>143</v>
      </c>
      <c r="B21" s="51">
        <v>-1800</v>
      </c>
      <c r="C21"/>
    </row>
    <row r="22" spans="1:7" s="10" customFormat="1" ht="15" customHeight="1" x14ac:dyDescent="0.25">
      <c r="A22" s="44" t="s">
        <v>140</v>
      </c>
      <c r="B22" s="52">
        <v>5000</v>
      </c>
      <c r="C22"/>
    </row>
    <row r="23" spans="1:7" s="10" customFormat="1" ht="15" customHeight="1" x14ac:dyDescent="0.25">
      <c r="A23" s="44" t="s">
        <v>141</v>
      </c>
      <c r="B23" s="52">
        <v>1000</v>
      </c>
      <c r="C23"/>
    </row>
    <row r="24" spans="1:7" s="10" customFormat="1" ht="15" customHeight="1" x14ac:dyDescent="0.25">
      <c r="A24" s="44" t="s">
        <v>142</v>
      </c>
      <c r="B24" s="52">
        <v>7000</v>
      </c>
      <c r="C24"/>
    </row>
    <row r="25" spans="1:7" s="10" customFormat="1" ht="15" customHeight="1" x14ac:dyDescent="0.25">
      <c r="A25" s="44" t="s">
        <v>144</v>
      </c>
      <c r="B25" s="52">
        <v>28800</v>
      </c>
      <c r="C25"/>
    </row>
    <row r="26" spans="1:7" s="10" customFormat="1" ht="15" customHeight="1" x14ac:dyDescent="0.25">
      <c r="A26" s="44" t="s">
        <v>145</v>
      </c>
      <c r="B26" s="52">
        <v>26550</v>
      </c>
      <c r="C26"/>
    </row>
    <row r="27" spans="1:7" s="10" customFormat="1" ht="15" customHeight="1" x14ac:dyDescent="0.25">
      <c r="A27" s="44" t="s">
        <v>146</v>
      </c>
      <c r="B27" s="52">
        <v>10500</v>
      </c>
      <c r="C27"/>
    </row>
    <row r="28" spans="1:7" s="10" customFormat="1" ht="15" customHeight="1" x14ac:dyDescent="0.25">
      <c r="A28" s="44" t="s">
        <v>147</v>
      </c>
      <c r="B28" s="52">
        <v>10800</v>
      </c>
      <c r="C28"/>
    </row>
    <row r="29" spans="1:7" s="10" customFormat="1" ht="15" customHeight="1" x14ac:dyDescent="0.25">
      <c r="A29" s="46"/>
      <c r="B29" s="47"/>
      <c r="C29"/>
    </row>
    <row r="30" spans="1:7" ht="15" customHeight="1" x14ac:dyDescent="0.25">
      <c r="A30" s="17" t="s">
        <v>135</v>
      </c>
    </row>
    <row r="31" spans="1:7" ht="16.5" customHeight="1" x14ac:dyDescent="0.25">
      <c r="A31" s="118" t="s">
        <v>131</v>
      </c>
      <c r="B31" s="135" t="s">
        <v>132</v>
      </c>
      <c r="C31" s="136"/>
      <c r="D31" s="135" t="s">
        <v>134</v>
      </c>
      <c r="E31" s="136"/>
      <c r="F31" s="135" t="s">
        <v>148</v>
      </c>
      <c r="G31" s="136"/>
    </row>
    <row r="32" spans="1:7" ht="31.5" customHeight="1" x14ac:dyDescent="0.25">
      <c r="A32" s="118"/>
      <c r="B32" s="20" t="s">
        <v>133</v>
      </c>
      <c r="C32" s="16" t="s">
        <v>136</v>
      </c>
      <c r="D32" s="20" t="s">
        <v>133</v>
      </c>
      <c r="E32" s="16" t="s">
        <v>136</v>
      </c>
      <c r="F32" s="20" t="s">
        <v>132</v>
      </c>
      <c r="G32" s="16" t="s">
        <v>134</v>
      </c>
    </row>
    <row r="33" spans="1:7" ht="15" customHeight="1" x14ac:dyDescent="0.25">
      <c r="A33" s="44" t="s">
        <v>150</v>
      </c>
      <c r="B33" s="52">
        <f>B22-B23</f>
        <v>4000</v>
      </c>
      <c r="C33" s="52">
        <f>'I - PPNG - reg'!B33</f>
        <v>4000</v>
      </c>
      <c r="D33" s="52">
        <f>B24</f>
        <v>7000</v>
      </c>
      <c r="E33" s="52">
        <f>'I - PPNG - reg'!C33</f>
        <v>7000</v>
      </c>
      <c r="F33" s="27" t="b">
        <f>C33=B33</f>
        <v>1</v>
      </c>
      <c r="G33" s="27" t="b">
        <f>E33=D33</f>
        <v>1</v>
      </c>
    </row>
    <row r="34" spans="1:7" ht="15" customHeight="1" x14ac:dyDescent="0.25">
      <c r="A34" s="44" t="s">
        <v>152</v>
      </c>
      <c r="B34" s="128">
        <f>B25</f>
        <v>28800</v>
      </c>
      <c r="C34" s="52">
        <f>'II - PMBAC CV - reg'!F40</f>
        <v>5200</v>
      </c>
      <c r="D34" s="128">
        <f>B26</f>
        <v>26550</v>
      </c>
      <c r="E34" s="52">
        <f>'II - PMBAC CV - reg'!G40</f>
        <v>5820</v>
      </c>
      <c r="F34" s="122" t="b">
        <f>C34+C35=B34</f>
        <v>1</v>
      </c>
      <c r="G34" s="122" t="b">
        <f>E34+E35=D34</f>
        <v>1</v>
      </c>
    </row>
    <row r="35" spans="1:7" ht="15" customHeight="1" x14ac:dyDescent="0.25">
      <c r="A35" s="44" t="s">
        <v>153</v>
      </c>
      <c r="B35" s="130"/>
      <c r="C35" s="52">
        <f>'III - PMBAC BD - reg e nao reg'!E47</f>
        <v>23600</v>
      </c>
      <c r="D35" s="130"/>
      <c r="E35" s="52">
        <f>'III - PMBAC BD - reg e nao reg'!F47+'III - PMBAC BD - reg e nao reg'!H47-'III - PMBAC BD - reg e nao reg'!G47</f>
        <v>20730</v>
      </c>
      <c r="F35" s="124"/>
      <c r="G35" s="124"/>
    </row>
    <row r="36" spans="1:7" ht="15" customHeight="1" x14ac:dyDescent="0.25">
      <c r="A36" s="44" t="s">
        <v>203</v>
      </c>
      <c r="B36" s="128" t="s">
        <v>128</v>
      </c>
      <c r="C36" s="128" t="s">
        <v>128</v>
      </c>
      <c r="D36" s="128">
        <f>B21</f>
        <v>-1800</v>
      </c>
      <c r="E36" s="52">
        <f>'IV - PMBAC CV e PPNG - nao reg'!B47</f>
        <v>2000</v>
      </c>
      <c r="F36" s="122" t="s">
        <v>128</v>
      </c>
      <c r="G36" s="122" t="b">
        <f>E36+E37=-D36</f>
        <v>1</v>
      </c>
    </row>
    <row r="37" spans="1:7" ht="15" customHeight="1" x14ac:dyDescent="0.25">
      <c r="A37" s="44" t="s">
        <v>204</v>
      </c>
      <c r="B37" s="130"/>
      <c r="C37" s="130"/>
      <c r="D37" s="130"/>
      <c r="E37" s="52">
        <f>'IV - PMBAC CV e PPNG - nao reg'!F59</f>
        <v>-200</v>
      </c>
      <c r="F37" s="124"/>
      <c r="G37" s="124"/>
    </row>
    <row r="38" spans="1:7" ht="15" customHeight="1" x14ac:dyDescent="0.25">
      <c r="A38" s="44" t="s">
        <v>156</v>
      </c>
      <c r="B38" s="52">
        <f>B27</f>
        <v>10500</v>
      </c>
      <c r="C38" s="52">
        <f>'V - PMBC'!F33</f>
        <v>10500</v>
      </c>
      <c r="D38" s="52">
        <f>B28</f>
        <v>10800</v>
      </c>
      <c r="E38" s="52">
        <f>'V - PMBC'!G33</f>
        <v>10800</v>
      </c>
      <c r="F38" s="27" t="b">
        <f>C38=B38</f>
        <v>1</v>
      </c>
      <c r="G38" s="27" t="b">
        <f>E38=D38</f>
        <v>1</v>
      </c>
    </row>
  </sheetData>
  <mergeCells count="23">
    <mergeCell ref="A17:G17"/>
    <mergeCell ref="A7:A8"/>
    <mergeCell ref="B7:C7"/>
    <mergeCell ref="D10:D11"/>
    <mergeCell ref="D12:D13"/>
    <mergeCell ref="B12:B13"/>
    <mergeCell ref="C12:C13"/>
    <mergeCell ref="A4:G4"/>
    <mergeCell ref="B36:B37"/>
    <mergeCell ref="C36:C37"/>
    <mergeCell ref="D36:D37"/>
    <mergeCell ref="A31:A32"/>
    <mergeCell ref="B31:C31"/>
    <mergeCell ref="D31:E31"/>
    <mergeCell ref="D34:D35"/>
    <mergeCell ref="F31:G31"/>
    <mergeCell ref="F34:F35"/>
    <mergeCell ref="D7:E7"/>
    <mergeCell ref="B10:B11"/>
    <mergeCell ref="B34:B35"/>
    <mergeCell ref="F36:F37"/>
    <mergeCell ref="G36:G37"/>
    <mergeCell ref="G34:G35"/>
  </mergeCells>
  <conditionalFormatting sqref="F33:G38">
    <cfRule type="cellIs" dxfId="0" priority="2" operator="equal">
      <formula>FALSE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I - PPNG - reg</vt:lpstr>
      <vt:lpstr>II - PMBAC CV - reg</vt:lpstr>
      <vt:lpstr>III - PMBAC BD - reg e nao reg</vt:lpstr>
      <vt:lpstr>IV - PMBAC CV e PPNG - nao reg</vt:lpstr>
      <vt:lpstr>V - PMBC</vt:lpstr>
      <vt:lpstr>Mais Valia</vt:lpstr>
      <vt:lpstr>Resultado do TAP</vt:lpstr>
      <vt:lpstr>TAP x Quadro28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Paloma Habib Pereira Gomes</dc:creator>
  <cp:lastModifiedBy>Roberto Suarez Seabra</cp:lastModifiedBy>
  <dcterms:created xsi:type="dcterms:W3CDTF">2018-07-05T19:22:50Z</dcterms:created>
  <dcterms:modified xsi:type="dcterms:W3CDTF">2018-07-18T15:44:53Z</dcterms:modified>
</cp:coreProperties>
</file>