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P:\CRSubs Resseg\"/>
    </mc:Choice>
  </mc:AlternateContent>
  <bookViews>
    <workbookView xWindow="240" yWindow="75" windowWidth="21075" windowHeight="4425" tabRatio="670"/>
  </bookViews>
  <sheets>
    <sheet name="Parcela Proporcional" sheetId="12" r:id="rId1"/>
    <sheet name="Parcela Não Proporcional" sheetId="18" r:id="rId2"/>
    <sheet name="Cálculo CRsubs" sheetId="13" r:id="rId3"/>
  </sheets>
  <definedNames>
    <definedName name="M">'Cálculo CRsubs'!#REF!</definedName>
    <definedName name="_xlnm.Print_Titles" localSheetId="1">'Parcela Não Proporcional'!$1:$2</definedName>
    <definedName name="_xlnm.Print_Titles" localSheetId="0">'Parcela Proporcional'!$1:$3</definedName>
    <definedName name="Vpadrao">'Cálculo CRsubs'!#REF!</definedName>
    <definedName name="Vreduzido">'Cálculo CRsubs'!#REF!</definedName>
  </definedNames>
  <calcPr calcId="152511"/>
</workbook>
</file>

<file path=xl/calcChain.xml><?xml version="1.0" encoding="utf-8"?>
<calcChain xmlns="http://schemas.openxmlformats.org/spreadsheetml/2006/main">
  <c r="G7" i="13" l="1"/>
  <c r="G8" i="13"/>
  <c r="G9" i="13"/>
  <c r="G10" i="13"/>
  <c r="G11" i="13"/>
  <c r="G12" i="13"/>
  <c r="G13" i="13"/>
  <c r="G14" i="13"/>
  <c r="G15" i="13"/>
  <c r="G16" i="13"/>
  <c r="G17" i="13"/>
  <c r="G18" i="13"/>
  <c r="G19" i="13"/>
  <c r="G20" i="13"/>
  <c r="G21" i="13"/>
  <c r="P14" i="12" l="1"/>
  <c r="P10" i="18" l="1"/>
  <c r="P11" i="18"/>
  <c r="K8" i="13" s="1"/>
  <c r="P12" i="18"/>
  <c r="K9" i="13" s="1"/>
  <c r="P13" i="18"/>
  <c r="K10" i="13" s="1"/>
  <c r="P14" i="18"/>
  <c r="K11" i="13" s="1"/>
  <c r="P15" i="18"/>
  <c r="K12" i="13" s="1"/>
  <c r="P16" i="18"/>
  <c r="K13" i="13" s="1"/>
  <c r="P17" i="18"/>
  <c r="K14" i="13" s="1"/>
  <c r="P18" i="18"/>
  <c r="K15" i="13" s="1"/>
  <c r="P19" i="18"/>
  <c r="K16" i="13" s="1"/>
  <c r="P20" i="18"/>
  <c r="K17" i="13" s="1"/>
  <c r="P21" i="18"/>
  <c r="K18" i="13" s="1"/>
  <c r="P22" i="18"/>
  <c r="K19" i="13" s="1"/>
  <c r="P23" i="18"/>
  <c r="K20" i="13" s="1"/>
  <c r="P24" i="18"/>
  <c r="K21" i="13" s="1"/>
  <c r="K12" i="12"/>
  <c r="K13" i="12"/>
  <c r="K14" i="12"/>
  <c r="K15" i="12"/>
  <c r="K16" i="12"/>
  <c r="K17" i="12"/>
  <c r="K18" i="12"/>
  <c r="K19" i="12"/>
  <c r="K20" i="12"/>
  <c r="K21" i="12"/>
  <c r="K22" i="12"/>
  <c r="K23" i="12"/>
  <c r="K24" i="12"/>
  <c r="K25" i="12"/>
  <c r="K11" i="12"/>
  <c r="M11" i="12"/>
  <c r="J12" i="12"/>
  <c r="L12" i="12"/>
  <c r="M12" i="12"/>
  <c r="J13" i="12"/>
  <c r="L13" i="12"/>
  <c r="M13" i="12"/>
  <c r="J14" i="12"/>
  <c r="L14" i="12"/>
  <c r="M14" i="12"/>
  <c r="J15" i="12"/>
  <c r="L15" i="12"/>
  <c r="M15" i="12"/>
  <c r="J16" i="12"/>
  <c r="L16" i="12"/>
  <c r="M16" i="12"/>
  <c r="J17" i="12"/>
  <c r="L17" i="12"/>
  <c r="M17" i="12"/>
  <c r="J18" i="12"/>
  <c r="L18" i="12"/>
  <c r="M18" i="12"/>
  <c r="J19" i="12"/>
  <c r="L19" i="12"/>
  <c r="M19" i="12"/>
  <c r="J20" i="12"/>
  <c r="L20" i="12"/>
  <c r="M20" i="12"/>
  <c r="J21" i="12"/>
  <c r="L21" i="12"/>
  <c r="M21" i="12"/>
  <c r="J22" i="12"/>
  <c r="L22" i="12"/>
  <c r="M22" i="12"/>
  <c r="J23" i="12"/>
  <c r="L23" i="12"/>
  <c r="M23" i="12"/>
  <c r="J24" i="12"/>
  <c r="L24" i="12"/>
  <c r="M24" i="12"/>
  <c r="J25" i="12"/>
  <c r="L25" i="12"/>
  <c r="M25" i="12"/>
  <c r="J11" i="12"/>
  <c r="L11" i="12"/>
  <c r="J10" i="18"/>
  <c r="J11" i="18"/>
  <c r="J12" i="18"/>
  <c r="J13" i="18"/>
  <c r="J14" i="18"/>
  <c r="J15" i="18"/>
  <c r="J16" i="18"/>
  <c r="J17" i="18"/>
  <c r="J18" i="18"/>
  <c r="J19" i="18"/>
  <c r="J20" i="18"/>
  <c r="J21" i="18"/>
  <c r="J22" i="18"/>
  <c r="J23" i="18"/>
  <c r="J24" i="18"/>
  <c r="I10" i="18"/>
  <c r="P27" i="12"/>
  <c r="P26" i="12"/>
  <c r="P25" i="12"/>
  <c r="P24" i="12"/>
  <c r="P23" i="12"/>
  <c r="P22" i="12"/>
  <c r="P17" i="12"/>
  <c r="P21" i="12"/>
  <c r="P19" i="12"/>
  <c r="P18" i="12"/>
  <c r="P15" i="12"/>
  <c r="P16" i="12"/>
  <c r="K7" i="13" l="1"/>
  <c r="E4" i="18"/>
  <c r="H20" i="13"/>
  <c r="H16" i="13"/>
  <c r="H12" i="13"/>
  <c r="H8" i="13"/>
  <c r="H7" i="13"/>
  <c r="H18" i="13"/>
  <c r="H14" i="13"/>
  <c r="H10" i="13"/>
  <c r="H21" i="13"/>
  <c r="H17" i="13"/>
  <c r="H13" i="13"/>
  <c r="H9" i="13"/>
  <c r="H19" i="13"/>
  <c r="H15" i="13"/>
  <c r="H11" i="13"/>
  <c r="P34" i="12"/>
  <c r="O10" i="18"/>
  <c r="L7" i="13" l="1"/>
  <c r="P44" i="12"/>
  <c r="P47" i="12"/>
  <c r="P46" i="12"/>
  <c r="P45" i="12"/>
  <c r="P43" i="12"/>
  <c r="P42" i="12"/>
  <c r="P41" i="12"/>
  <c r="P39" i="12"/>
  <c r="P38" i="12"/>
  <c r="P37" i="12"/>
  <c r="P36" i="12"/>
  <c r="P35" i="12"/>
  <c r="BF11" i="12"/>
  <c r="AM11" i="12"/>
  <c r="I11" i="18" l="1"/>
  <c r="O11" i="18" s="1"/>
  <c r="I12" i="18"/>
  <c r="O12" i="18" s="1"/>
  <c r="L9" i="13" s="1"/>
  <c r="I13" i="18"/>
  <c r="O13" i="18" s="1"/>
  <c r="L10" i="13" s="1"/>
  <c r="I14" i="18"/>
  <c r="O14" i="18" s="1"/>
  <c r="L11" i="13" s="1"/>
  <c r="I15" i="18"/>
  <c r="O15" i="18" s="1"/>
  <c r="L12" i="13" s="1"/>
  <c r="I16" i="18"/>
  <c r="O16" i="18" s="1"/>
  <c r="L13" i="13" s="1"/>
  <c r="I17" i="18"/>
  <c r="O17" i="18" s="1"/>
  <c r="L14" i="13" s="1"/>
  <c r="I18" i="18"/>
  <c r="O18" i="18" s="1"/>
  <c r="L15" i="13" s="1"/>
  <c r="I19" i="18"/>
  <c r="O19" i="18" s="1"/>
  <c r="L16" i="13" s="1"/>
  <c r="I20" i="18"/>
  <c r="O20" i="18" s="1"/>
  <c r="L17" i="13" s="1"/>
  <c r="I21" i="18"/>
  <c r="O21" i="18" s="1"/>
  <c r="L18" i="13" s="1"/>
  <c r="I22" i="18"/>
  <c r="O22" i="18" s="1"/>
  <c r="L19" i="13" s="1"/>
  <c r="I23" i="18"/>
  <c r="O23" i="18" s="1"/>
  <c r="L20" i="13" s="1"/>
  <c r="I24" i="18"/>
  <c r="O24" i="18" s="1"/>
  <c r="L21" i="13" s="1"/>
  <c r="L8" i="13" l="1"/>
  <c r="E5" i="18"/>
  <c r="E6" i="18" s="1"/>
  <c r="C6" i="13" l="1"/>
  <c r="B6" i="13"/>
  <c r="BF27" i="12"/>
  <c r="BW10" i="12" s="1"/>
  <c r="AM27" i="12"/>
  <c r="BF26" i="12"/>
  <c r="BV10" i="12" s="1"/>
  <c r="AM26" i="12"/>
  <c r="BC10" i="12" s="1"/>
  <c r="BF25" i="12"/>
  <c r="AM25" i="12"/>
  <c r="BB10" i="12" s="1"/>
  <c r="BF24" i="12"/>
  <c r="BT10" i="12" s="1"/>
  <c r="AM24" i="12"/>
  <c r="BF23" i="12"/>
  <c r="BS10" i="12" s="1"/>
  <c r="AM23" i="12"/>
  <c r="BF22" i="12"/>
  <c r="AM22" i="12"/>
  <c r="AY10" i="12" s="1"/>
  <c r="BF21" i="12"/>
  <c r="BQ10" i="12" s="1"/>
  <c r="AM21" i="12"/>
  <c r="BF20" i="12"/>
  <c r="BP10" i="12" s="1"/>
  <c r="BP11" i="12" s="1"/>
  <c r="AM20" i="12"/>
  <c r="BF19" i="12"/>
  <c r="AM19" i="12"/>
  <c r="BF18" i="12"/>
  <c r="AM18" i="12"/>
  <c r="BF17" i="12"/>
  <c r="AM17" i="12"/>
  <c r="BF16" i="12"/>
  <c r="AM16" i="12"/>
  <c r="BF15" i="12"/>
  <c r="AM15" i="12"/>
  <c r="BF14" i="12"/>
  <c r="AM14" i="12"/>
  <c r="BF13" i="12"/>
  <c r="AM13" i="12"/>
  <c r="AP10" i="12" s="1"/>
  <c r="AP11" i="12" s="1"/>
  <c r="BF12" i="12"/>
  <c r="AM12" i="12"/>
  <c r="BG10" i="12"/>
  <c r="BG11" i="12" s="1"/>
  <c r="AN10" i="12"/>
  <c r="AN11" i="12" s="1"/>
  <c r="BF47" i="12"/>
  <c r="BW30" i="12" s="1"/>
  <c r="AM47" i="12"/>
  <c r="BF46" i="12"/>
  <c r="AM46" i="12"/>
  <c r="BC30" i="12" s="1"/>
  <c r="BF45" i="12"/>
  <c r="AM45" i="12"/>
  <c r="BB30" i="12" s="1"/>
  <c r="BF44" i="12"/>
  <c r="BT30" i="12" s="1"/>
  <c r="AM44" i="12"/>
  <c r="BA30" i="12" s="1"/>
  <c r="BF43" i="12"/>
  <c r="BS30" i="12" s="1"/>
  <c r="AM43" i="12"/>
  <c r="BF42" i="12"/>
  <c r="BR30" i="12" s="1"/>
  <c r="AM42" i="12"/>
  <c r="BF41" i="12"/>
  <c r="BQ30" i="12" s="1"/>
  <c r="AM41" i="12"/>
  <c r="AX30" i="12" s="1"/>
  <c r="BF40" i="12"/>
  <c r="AM40" i="12"/>
  <c r="BF39" i="12"/>
  <c r="AM39" i="12"/>
  <c r="AV30" i="12" s="1"/>
  <c r="BF38" i="12"/>
  <c r="AM38" i="12"/>
  <c r="BF37" i="12"/>
  <c r="AM37" i="12"/>
  <c r="BF36" i="12"/>
  <c r="AM36" i="12"/>
  <c r="BF35" i="12"/>
  <c r="AM35" i="12"/>
  <c r="AR30" i="12" s="1"/>
  <c r="BF34" i="12"/>
  <c r="AM34" i="12"/>
  <c r="BF33" i="12"/>
  <c r="BI30" i="12" s="1"/>
  <c r="AM33" i="12"/>
  <c r="BF32" i="12"/>
  <c r="AM32" i="12"/>
  <c r="T32" i="12"/>
  <c r="T33" i="12" s="1"/>
  <c r="T34" i="12" s="1"/>
  <c r="T35" i="12" s="1"/>
  <c r="T36" i="12" s="1"/>
  <c r="T37" i="12" s="1"/>
  <c r="T38" i="12" s="1"/>
  <c r="T39" i="12" s="1"/>
  <c r="T40" i="12" s="1"/>
  <c r="T41" i="12" s="1"/>
  <c r="T42" i="12" s="1"/>
  <c r="T43" i="12" s="1"/>
  <c r="T44" i="12" s="1"/>
  <c r="T45" i="12" s="1"/>
  <c r="T46" i="12" s="1"/>
  <c r="T47" i="12" s="1"/>
  <c r="BF31" i="12"/>
  <c r="BG30" i="12" s="1"/>
  <c r="AM31" i="12"/>
  <c r="V30" i="12"/>
  <c r="W30" i="12" s="1"/>
  <c r="X30" i="12" s="1"/>
  <c r="Y30" i="12" s="1"/>
  <c r="Z30" i="12" s="1"/>
  <c r="AA30" i="12" s="1"/>
  <c r="AB30" i="12" s="1"/>
  <c r="AC30" i="12" s="1"/>
  <c r="AD30" i="12" s="1"/>
  <c r="AE30" i="12" s="1"/>
  <c r="AF30" i="12" s="1"/>
  <c r="AG30" i="12" s="1"/>
  <c r="AH30" i="12" s="1"/>
  <c r="AI30" i="12" s="1"/>
  <c r="AJ30" i="12" s="1"/>
  <c r="AK30" i="12" s="1"/>
  <c r="BI40" i="12" l="1"/>
  <c r="BG40" i="12"/>
  <c r="BI10" i="12"/>
  <c r="BI11" i="12" s="1"/>
  <c r="BG13" i="12"/>
  <c r="BP13" i="12"/>
  <c r="BP30" i="12"/>
  <c r="BP32" i="12" s="1"/>
  <c r="BI33" i="12"/>
  <c r="BG33" i="12"/>
  <c r="AO10" i="12"/>
  <c r="AO11" i="12" s="1"/>
  <c r="AP12" i="12"/>
  <c r="AN12" i="12"/>
  <c r="AW10" i="12"/>
  <c r="AW11" i="12" s="1"/>
  <c r="AO20" i="12"/>
  <c r="AP20" i="12"/>
  <c r="AN20" i="12"/>
  <c r="AO13" i="12"/>
  <c r="AP13" i="12"/>
  <c r="AN13" i="12"/>
  <c r="AW13" i="12"/>
  <c r="BI31" i="12"/>
  <c r="BG31" i="12"/>
  <c r="AO30" i="12"/>
  <c r="AO43" i="12" s="1"/>
  <c r="BH10" i="12"/>
  <c r="BH11" i="12" s="1"/>
  <c r="BG12" i="12"/>
  <c r="BP12" i="12"/>
  <c r="BG20" i="12"/>
  <c r="BP20" i="12"/>
  <c r="AN30" i="12"/>
  <c r="AN33" i="12" s="1"/>
  <c r="BI32" i="12"/>
  <c r="BG32" i="12"/>
  <c r="AX40" i="12"/>
  <c r="AX32" i="12"/>
  <c r="AX31" i="12"/>
  <c r="AX33" i="12"/>
  <c r="BS33" i="12"/>
  <c r="BS40" i="12"/>
  <c r="BS32" i="12"/>
  <c r="BS31" i="12"/>
  <c r="BA43" i="12"/>
  <c r="BB43" i="12"/>
  <c r="BC43" i="12"/>
  <c r="AX43" i="12"/>
  <c r="BA33" i="12"/>
  <c r="BA31" i="12"/>
  <c r="BA40" i="12"/>
  <c r="BA32" i="12"/>
  <c r="BR40" i="12"/>
  <c r="BR32" i="12"/>
  <c r="BR31" i="12"/>
  <c r="BR33" i="12"/>
  <c r="BT42" i="12"/>
  <c r="BR42" i="12"/>
  <c r="BG42" i="12"/>
  <c r="BI42" i="12"/>
  <c r="BS42" i="12"/>
  <c r="BW42" i="12"/>
  <c r="BQ42" i="12"/>
  <c r="BR44" i="12"/>
  <c r="BS44" i="12"/>
  <c r="BT44" i="12"/>
  <c r="BW44" i="12"/>
  <c r="BG44" i="12"/>
  <c r="BQ44" i="12"/>
  <c r="BI44" i="12"/>
  <c r="BT46" i="12"/>
  <c r="BQ46" i="12"/>
  <c r="BR46" i="12"/>
  <c r="BG46" i="12"/>
  <c r="BI46" i="12"/>
  <c r="BS46" i="12"/>
  <c r="BW46" i="12"/>
  <c r="BB40" i="12"/>
  <c r="BB33" i="12"/>
  <c r="BB32" i="12"/>
  <c r="BB31" i="12"/>
  <c r="BC45" i="12"/>
  <c r="BA45" i="12"/>
  <c r="AX45" i="12"/>
  <c r="BB45" i="12"/>
  <c r="BC40" i="12"/>
  <c r="BC33" i="12"/>
  <c r="BC32" i="12"/>
  <c r="BC31" i="12"/>
  <c r="BT32" i="12"/>
  <c r="BT31" i="12"/>
  <c r="BT40" i="12"/>
  <c r="BT33" i="12"/>
  <c r="BI41" i="12"/>
  <c r="BS41" i="12"/>
  <c r="BW41" i="12"/>
  <c r="BG41" i="12"/>
  <c r="BQ41" i="12"/>
  <c r="BR41" i="12"/>
  <c r="BT41" i="12"/>
  <c r="BG43" i="12"/>
  <c r="BQ43" i="12"/>
  <c r="BR43" i="12"/>
  <c r="BI43" i="12"/>
  <c r="BS43" i="12"/>
  <c r="BW43" i="12"/>
  <c r="BT43" i="12"/>
  <c r="BI45" i="12"/>
  <c r="BS45" i="12"/>
  <c r="BW45" i="12"/>
  <c r="BT45" i="12"/>
  <c r="BG45" i="12"/>
  <c r="BQ45" i="12"/>
  <c r="BR45" i="12"/>
  <c r="BW47" i="12"/>
  <c r="BG47" i="12"/>
  <c r="BQ47" i="12"/>
  <c r="BI47" i="12"/>
  <c r="BS47" i="12"/>
  <c r="BR47" i="12"/>
  <c r="BT47" i="12"/>
  <c r="BC41" i="12"/>
  <c r="BA41" i="12"/>
  <c r="AX41" i="12"/>
  <c r="BB41" i="12"/>
  <c r="BC47" i="12"/>
  <c r="BA47" i="12"/>
  <c r="AX47" i="12"/>
  <c r="BB47" i="12"/>
  <c r="AZ30" i="12"/>
  <c r="AZ47" i="12" s="1"/>
  <c r="BD30" i="12"/>
  <c r="BD43" i="12" s="1"/>
  <c r="BQ33" i="12"/>
  <c r="BQ40" i="12"/>
  <c r="BQ32" i="12"/>
  <c r="BQ31" i="12"/>
  <c r="BW33" i="12"/>
  <c r="BW32" i="12"/>
  <c r="BW31" i="12"/>
  <c r="BW40" i="12"/>
  <c r="BA42" i="12"/>
  <c r="AX42" i="12"/>
  <c r="BB42" i="12"/>
  <c r="BC42" i="12"/>
  <c r="AN44" i="12"/>
  <c r="AX44" i="12"/>
  <c r="BB44" i="12"/>
  <c r="BC44" i="12"/>
  <c r="BA44" i="12"/>
  <c r="AX46" i="12"/>
  <c r="BB46" i="12"/>
  <c r="BC46" i="12"/>
  <c r="BA46" i="12"/>
  <c r="BT11" i="12"/>
  <c r="BT12" i="12"/>
  <c r="BT13" i="12"/>
  <c r="BT20" i="12"/>
  <c r="BQ12" i="12"/>
  <c r="BQ13" i="12"/>
  <c r="BQ20" i="12"/>
  <c r="BQ11" i="12"/>
  <c r="BN10" i="12"/>
  <c r="BN18" i="12" s="1"/>
  <c r="BQ18" i="12"/>
  <c r="BV18" i="12"/>
  <c r="BG18" i="12"/>
  <c r="BP18" i="12"/>
  <c r="BT18" i="12"/>
  <c r="BW18" i="12"/>
  <c r="BS18" i="12"/>
  <c r="BQ26" i="12"/>
  <c r="BV26" i="12"/>
  <c r="BG26" i="12"/>
  <c r="BP26" i="12"/>
  <c r="BT26" i="12"/>
  <c r="BW26" i="12"/>
  <c r="BS26" i="12"/>
  <c r="BC12" i="12"/>
  <c r="BC13" i="12"/>
  <c r="BC11" i="12"/>
  <c r="BC20" i="12"/>
  <c r="BW11" i="12"/>
  <c r="BW13" i="12"/>
  <c r="BW12" i="12"/>
  <c r="BW20" i="12"/>
  <c r="AT10" i="12"/>
  <c r="AT17" i="12" s="1"/>
  <c r="AO17" i="12"/>
  <c r="BB17" i="12"/>
  <c r="AP17" i="12"/>
  <c r="AY17" i="12"/>
  <c r="BC17" i="12"/>
  <c r="AN17" i="12"/>
  <c r="AO21" i="12"/>
  <c r="BB21" i="12"/>
  <c r="AP21" i="12"/>
  <c r="AY21" i="12"/>
  <c r="BC21" i="12"/>
  <c r="AN21" i="12"/>
  <c r="AZ10" i="12"/>
  <c r="AZ21" i="12" s="1"/>
  <c r="AO23" i="12"/>
  <c r="BB23" i="12"/>
  <c r="AP23" i="12"/>
  <c r="AY23" i="12"/>
  <c r="BC23" i="12"/>
  <c r="AN23" i="12"/>
  <c r="AO25" i="12"/>
  <c r="BB25" i="12"/>
  <c r="AY25" i="12"/>
  <c r="AP25" i="12"/>
  <c r="AN25" i="12"/>
  <c r="BC25" i="12"/>
  <c r="AY12" i="12"/>
  <c r="AY13" i="12"/>
  <c r="AY11" i="12"/>
  <c r="AY20" i="12"/>
  <c r="AS10" i="12"/>
  <c r="AS21" i="12" s="1"/>
  <c r="AO16" i="12"/>
  <c r="BB16" i="12"/>
  <c r="AP16" i="12"/>
  <c r="AY16" i="12"/>
  <c r="BC16" i="12"/>
  <c r="AN16" i="12"/>
  <c r="AU10" i="12"/>
  <c r="AU16" i="12" s="1"/>
  <c r="AO18" i="12"/>
  <c r="BB18" i="12"/>
  <c r="AP18" i="12"/>
  <c r="AY18" i="12"/>
  <c r="BC18" i="12"/>
  <c r="AN18" i="12"/>
  <c r="AO22" i="12"/>
  <c r="BB22" i="12"/>
  <c r="AP22" i="12"/>
  <c r="AY22" i="12"/>
  <c r="BC22" i="12"/>
  <c r="AN22" i="12"/>
  <c r="AW22" i="12"/>
  <c r="BA10" i="12"/>
  <c r="BA25" i="12" s="1"/>
  <c r="AO24" i="12"/>
  <c r="BB24" i="12"/>
  <c r="AP24" i="12"/>
  <c r="AY24" i="12"/>
  <c r="BC24" i="12"/>
  <c r="AN24" i="12"/>
  <c r="AW24" i="12"/>
  <c r="AO26" i="12"/>
  <c r="BB26" i="12"/>
  <c r="AP26" i="12"/>
  <c r="AY26" i="12"/>
  <c r="AN26" i="12"/>
  <c r="BC26" i="12"/>
  <c r="BB12" i="12"/>
  <c r="BB13" i="12"/>
  <c r="BB20" i="12"/>
  <c r="BB11" i="12"/>
  <c r="BV12" i="12"/>
  <c r="BV13" i="12"/>
  <c r="BV20" i="12"/>
  <c r="BV11" i="12"/>
  <c r="BL10" i="12"/>
  <c r="BL15" i="12" s="1"/>
  <c r="BQ16" i="12"/>
  <c r="BV16" i="12"/>
  <c r="BG16" i="12"/>
  <c r="BP16" i="12"/>
  <c r="BT16" i="12"/>
  <c r="BS16" i="12"/>
  <c r="BW16" i="12"/>
  <c r="BQ22" i="12"/>
  <c r="BV22" i="12"/>
  <c r="BG22" i="12"/>
  <c r="BP22" i="12"/>
  <c r="BT22" i="12"/>
  <c r="BS22" i="12"/>
  <c r="BW22" i="12"/>
  <c r="BQ24" i="12"/>
  <c r="BV24" i="12"/>
  <c r="BG24" i="12"/>
  <c r="BP24" i="12"/>
  <c r="BT24" i="12"/>
  <c r="BW24" i="12"/>
  <c r="BS24" i="12"/>
  <c r="BR10" i="12"/>
  <c r="BR16" i="12" s="1"/>
  <c r="AR10" i="12"/>
  <c r="AR17" i="12" s="1"/>
  <c r="AO15" i="12"/>
  <c r="BB15" i="12"/>
  <c r="AP15" i="12"/>
  <c r="AY15" i="12"/>
  <c r="BC15" i="12"/>
  <c r="AN15" i="12"/>
  <c r="AV10" i="12"/>
  <c r="AV16" i="12" s="1"/>
  <c r="AO19" i="12"/>
  <c r="BB19" i="12"/>
  <c r="AP19" i="12"/>
  <c r="AY19" i="12"/>
  <c r="BC19" i="12"/>
  <c r="AN19" i="12"/>
  <c r="AO27" i="12"/>
  <c r="BB27" i="12"/>
  <c r="AP27" i="12"/>
  <c r="BC27" i="12"/>
  <c r="AY27" i="12"/>
  <c r="AN27" i="12"/>
  <c r="AX10" i="12"/>
  <c r="BD10" i="12"/>
  <c r="BD25" i="12" s="1"/>
  <c r="BS11" i="12"/>
  <c r="BS12" i="12"/>
  <c r="BS13" i="12"/>
  <c r="BS20" i="12"/>
  <c r="BK10" i="12"/>
  <c r="BK16" i="12" s="1"/>
  <c r="BQ15" i="12"/>
  <c r="BV15" i="12"/>
  <c r="BG15" i="12"/>
  <c r="BP15" i="12"/>
  <c r="BT15" i="12"/>
  <c r="BS15" i="12"/>
  <c r="BW15" i="12"/>
  <c r="BM10" i="12"/>
  <c r="BM17" i="12" s="1"/>
  <c r="BQ17" i="12"/>
  <c r="BV17" i="12"/>
  <c r="BG17" i="12"/>
  <c r="BP17" i="12"/>
  <c r="BT17" i="12"/>
  <c r="BS17" i="12"/>
  <c r="BW17" i="12"/>
  <c r="BO10" i="12"/>
  <c r="BO14" i="12" s="1"/>
  <c r="BQ19" i="12"/>
  <c r="BV19" i="12"/>
  <c r="BG19" i="12"/>
  <c r="BP19" i="12"/>
  <c r="BT19" i="12"/>
  <c r="BS19" i="12"/>
  <c r="BW19" i="12"/>
  <c r="BQ21" i="12"/>
  <c r="BV21" i="12"/>
  <c r="BG21" i="12"/>
  <c r="BP21" i="12"/>
  <c r="BT21" i="12"/>
  <c r="BW21" i="12"/>
  <c r="BS21" i="12"/>
  <c r="BQ23" i="12"/>
  <c r="BV23" i="12"/>
  <c r="BG23" i="12"/>
  <c r="BP23" i="12"/>
  <c r="BT23" i="12"/>
  <c r="BS23" i="12"/>
  <c r="BW23" i="12"/>
  <c r="BU10" i="12"/>
  <c r="BU17" i="12" s="1"/>
  <c r="BQ25" i="12"/>
  <c r="BV25" i="12"/>
  <c r="BG25" i="12"/>
  <c r="BP25" i="12"/>
  <c r="BT25" i="12"/>
  <c r="BS25" i="12"/>
  <c r="BW25" i="12"/>
  <c r="BQ27" i="12"/>
  <c r="BV27" i="12"/>
  <c r="BG27" i="12"/>
  <c r="BP27" i="12"/>
  <c r="BT27" i="12"/>
  <c r="BW27" i="12"/>
  <c r="BS27" i="12"/>
  <c r="BS39" i="12"/>
  <c r="BW39" i="12"/>
  <c r="BG39" i="12"/>
  <c r="BP39" i="12"/>
  <c r="BT39" i="12"/>
  <c r="BR39" i="12"/>
  <c r="BQ39" i="12"/>
  <c r="BI39" i="12"/>
  <c r="AV32" i="12"/>
  <c r="AV33" i="12"/>
  <c r="AV40" i="12"/>
  <c r="AV41" i="12"/>
  <c r="AV42" i="12"/>
  <c r="AV43" i="12"/>
  <c r="AV44" i="12"/>
  <c r="AV45" i="12"/>
  <c r="AV46" i="12"/>
  <c r="AV47" i="12"/>
  <c r="AV31" i="12"/>
  <c r="AV39" i="12"/>
  <c r="AN39" i="12"/>
  <c r="BA39" i="12"/>
  <c r="BC39" i="12"/>
  <c r="AX39" i="12"/>
  <c r="BB39" i="12"/>
  <c r="AN38" i="12"/>
  <c r="AV38" i="12"/>
  <c r="BA38" i="12"/>
  <c r="AX38" i="12"/>
  <c r="BB38" i="12"/>
  <c r="BC38" i="12"/>
  <c r="BN30" i="12"/>
  <c r="BN38" i="12" s="1"/>
  <c r="BP38" i="12"/>
  <c r="BT38" i="12"/>
  <c r="BI38" i="12"/>
  <c r="BQ38" i="12"/>
  <c r="BR38" i="12"/>
  <c r="BG38" i="12"/>
  <c r="BS38" i="12"/>
  <c r="BW38" i="12"/>
  <c r="AU30" i="12"/>
  <c r="AU36" i="12" s="1"/>
  <c r="BQ37" i="12"/>
  <c r="BG37" i="12"/>
  <c r="BR37" i="12"/>
  <c r="BS37" i="12"/>
  <c r="BW37" i="12"/>
  <c r="BI37" i="12"/>
  <c r="BP37" i="12"/>
  <c r="BT37" i="12"/>
  <c r="AX37" i="12"/>
  <c r="BB37" i="12"/>
  <c r="AN37" i="12"/>
  <c r="BC37" i="12"/>
  <c r="AV37" i="12"/>
  <c r="BA37" i="12"/>
  <c r="AN36" i="12"/>
  <c r="AX36" i="12"/>
  <c r="BB36" i="12"/>
  <c r="BC36" i="12"/>
  <c r="AV36" i="12"/>
  <c r="BA36" i="12"/>
  <c r="BR36" i="12"/>
  <c r="BI36" i="12"/>
  <c r="BS36" i="12"/>
  <c r="BW36" i="12"/>
  <c r="BT36" i="12"/>
  <c r="BG36" i="12"/>
  <c r="BQ36" i="12"/>
  <c r="BS35" i="12"/>
  <c r="BQ35" i="12"/>
  <c r="BW35" i="12"/>
  <c r="BG35" i="12"/>
  <c r="BT35" i="12"/>
  <c r="BI35" i="12"/>
  <c r="BR35" i="12"/>
  <c r="BP35" i="12"/>
  <c r="AR36" i="12"/>
  <c r="AR39" i="12"/>
  <c r="AR42" i="12"/>
  <c r="AR45" i="12"/>
  <c r="AR31" i="12"/>
  <c r="AR32" i="12"/>
  <c r="AR37" i="12"/>
  <c r="AR40" i="12"/>
  <c r="AR43" i="12"/>
  <c r="AR46" i="12"/>
  <c r="AR33" i="12"/>
  <c r="AR38" i="12"/>
  <c r="AR41" i="12"/>
  <c r="AR44" i="12"/>
  <c r="AR47" i="12"/>
  <c r="AV35" i="12"/>
  <c r="AN35" i="12"/>
  <c r="AX35" i="12"/>
  <c r="BB35" i="12"/>
  <c r="AR35" i="12"/>
  <c r="BC35" i="12"/>
  <c r="BA35" i="12"/>
  <c r="AN34" i="12"/>
  <c r="AR34" i="12"/>
  <c r="AV34" i="12"/>
  <c r="BA34" i="12"/>
  <c r="AX34" i="12"/>
  <c r="BC34" i="12"/>
  <c r="BB34" i="12"/>
  <c r="BP34" i="12"/>
  <c r="BT34" i="12"/>
  <c r="BI34" i="12"/>
  <c r="BQ34" i="12"/>
  <c r="BR34" i="12"/>
  <c r="BG34" i="12"/>
  <c r="BS34" i="12"/>
  <c r="BW34" i="12"/>
  <c r="BV14" i="12"/>
  <c r="BS14" i="12"/>
  <c r="BP14" i="12"/>
  <c r="BT14" i="12"/>
  <c r="BQ14" i="12"/>
  <c r="BG14" i="12"/>
  <c r="BW14" i="12"/>
  <c r="AQ10" i="12"/>
  <c r="AQ14" i="12" s="1"/>
  <c r="AP14" i="12"/>
  <c r="BB14" i="12"/>
  <c r="AN14" i="12"/>
  <c r="AO14" i="12"/>
  <c r="AY14" i="12"/>
  <c r="BC14" i="12"/>
  <c r="BJ10" i="12"/>
  <c r="BJ30" i="12"/>
  <c r="BO30" i="12"/>
  <c r="BO35" i="12" s="1"/>
  <c r="AS30" i="12"/>
  <c r="BM30" i="12"/>
  <c r="BM36" i="12" s="1"/>
  <c r="BV30" i="12"/>
  <c r="BV45" i="12" s="1"/>
  <c r="BU30" i="12"/>
  <c r="BU42" i="12" s="1"/>
  <c r="BL30" i="12"/>
  <c r="BL34" i="12" s="1"/>
  <c r="AP30" i="12"/>
  <c r="AP45" i="12" s="1"/>
  <c r="BK30" i="12"/>
  <c r="BK34" i="12" s="1"/>
  <c r="AW30" i="12"/>
  <c r="AW32" i="12" s="1"/>
  <c r="BH30" i="12"/>
  <c r="BH40" i="12" s="1"/>
  <c r="AT30" i="12"/>
  <c r="AT36" i="12" s="1"/>
  <c r="AQ30" i="12"/>
  <c r="AY30" i="12"/>
  <c r="AY45" i="12" s="1"/>
  <c r="BP36" i="12" l="1"/>
  <c r="BP47" i="12"/>
  <c r="BP43" i="12"/>
  <c r="BH22" i="12"/>
  <c r="AW20" i="12"/>
  <c r="AW25" i="12"/>
  <c r="AO37" i="12"/>
  <c r="AO47" i="12"/>
  <c r="AO35" i="12"/>
  <c r="BI19" i="12"/>
  <c r="AO46" i="12"/>
  <c r="AO31" i="12"/>
  <c r="AO38" i="12"/>
  <c r="AW17" i="12"/>
  <c r="AW14" i="12"/>
  <c r="AW27" i="12"/>
  <c r="AW26" i="12"/>
  <c r="AW23" i="12"/>
  <c r="AW21" i="12"/>
  <c r="AW19" i="12"/>
  <c r="AW15" i="12"/>
  <c r="BH25" i="12"/>
  <c r="AW18" i="12"/>
  <c r="AW16" i="12"/>
  <c r="BD14" i="12"/>
  <c r="AU14" i="12"/>
  <c r="BR23" i="12"/>
  <c r="BR21" i="12"/>
  <c r="AU19" i="12"/>
  <c r="AU26" i="12"/>
  <c r="AS22" i="12"/>
  <c r="AS18" i="12"/>
  <c r="BP45" i="12"/>
  <c r="BP31" i="12"/>
  <c r="BP46" i="12"/>
  <c r="BP33" i="12"/>
  <c r="BH27" i="12"/>
  <c r="BH14" i="12"/>
  <c r="BD37" i="12"/>
  <c r="AP38" i="12"/>
  <c r="BI27" i="12"/>
  <c r="BI14" i="12"/>
  <c r="BI25" i="12"/>
  <c r="BH19" i="12"/>
  <c r="BR17" i="12"/>
  <c r="AZ19" i="12"/>
  <c r="BI22" i="12"/>
  <c r="BI26" i="12"/>
  <c r="BI18" i="12"/>
  <c r="BD46" i="12"/>
  <c r="AW12" i="12"/>
  <c r="BL14" i="12"/>
  <c r="AO34" i="12"/>
  <c r="BR27" i="12"/>
  <c r="BH23" i="12"/>
  <c r="BI21" i="12"/>
  <c r="BI17" i="12"/>
  <c r="BH15" i="12"/>
  <c r="BI24" i="12"/>
  <c r="BH16" i="12"/>
  <c r="AO32" i="12"/>
  <c r="AO33" i="12"/>
  <c r="AO36" i="12"/>
  <c r="AO39" i="12"/>
  <c r="BR25" i="12"/>
  <c r="BI23" i="12"/>
  <c r="BH21" i="12"/>
  <c r="BH17" i="12"/>
  <c r="BI15" i="12"/>
  <c r="BH24" i="12"/>
  <c r="BI16" i="12"/>
  <c r="AO40" i="12"/>
  <c r="BH34" i="12"/>
  <c r="AW37" i="12"/>
  <c r="AW39" i="12"/>
  <c r="BH36" i="12"/>
  <c r="AP36" i="12"/>
  <c r="AP37" i="12"/>
  <c r="AV27" i="12"/>
  <c r="AT27" i="12"/>
  <c r="BH26" i="12"/>
  <c r="AO44" i="12"/>
  <c r="AN47" i="12"/>
  <c r="AN41" i="12"/>
  <c r="BH43" i="12"/>
  <c r="BP41" i="12"/>
  <c r="AN45" i="12"/>
  <c r="BP44" i="12"/>
  <c r="BP42" i="12"/>
  <c r="AW43" i="12"/>
  <c r="BH32" i="12"/>
  <c r="AW31" i="12"/>
  <c r="BI20" i="12"/>
  <c r="BI12" i="12"/>
  <c r="AN40" i="12"/>
  <c r="AN32" i="12"/>
  <c r="AO12" i="12"/>
  <c r="BI13" i="12"/>
  <c r="AW33" i="12"/>
  <c r="BP40" i="12"/>
  <c r="AW35" i="12"/>
  <c r="BH39" i="12"/>
  <c r="AP34" i="12"/>
  <c r="AW34" i="12"/>
  <c r="AP35" i="12"/>
  <c r="BH37" i="12"/>
  <c r="AW38" i="12"/>
  <c r="AP39" i="12"/>
  <c r="BK25" i="12"/>
  <c r="BH18" i="12"/>
  <c r="AN46" i="12"/>
  <c r="AO42" i="12"/>
  <c r="AN42" i="12"/>
  <c r="AW47" i="12"/>
  <c r="AP41" i="12"/>
  <c r="AO41" i="12"/>
  <c r="BH45" i="12"/>
  <c r="AO45" i="12"/>
  <c r="AN43" i="12"/>
  <c r="AN31" i="12"/>
  <c r="AP31" i="12"/>
  <c r="BH20" i="12"/>
  <c r="BH12" i="12"/>
  <c r="AP40" i="12"/>
  <c r="AP32" i="12"/>
  <c r="BH31" i="12"/>
  <c r="BH33" i="12"/>
  <c r="BH13" i="12"/>
  <c r="BH35" i="12"/>
  <c r="AW36" i="12"/>
  <c r="BH38" i="12"/>
  <c r="AW46" i="12"/>
  <c r="AW44" i="12"/>
  <c r="AW42" i="12"/>
  <c r="AW45" i="12"/>
  <c r="BH42" i="12"/>
  <c r="AP43" i="12"/>
  <c r="AP33" i="12"/>
  <c r="AP46" i="12"/>
  <c r="AP44" i="12"/>
  <c r="AP42" i="12"/>
  <c r="AP47" i="12"/>
  <c r="AW41" i="12"/>
  <c r="BH47" i="12"/>
  <c r="BH41" i="12"/>
  <c r="BH46" i="12"/>
  <c r="BH44" i="12"/>
  <c r="AW40" i="12"/>
  <c r="BU14" i="12"/>
  <c r="BM21" i="12"/>
  <c r="BR19" i="12"/>
  <c r="AS19" i="12"/>
  <c r="BA24" i="12"/>
  <c r="AS16" i="12"/>
  <c r="AS14" i="12"/>
  <c r="BM23" i="12"/>
  <c r="AS27" i="12"/>
  <c r="AS26" i="12"/>
  <c r="BM14" i="12"/>
  <c r="BM27" i="12"/>
  <c r="AS15" i="12"/>
  <c r="AS24" i="12"/>
  <c r="AR14" i="12"/>
  <c r="AT14" i="12"/>
  <c r="BK23" i="12"/>
  <c r="BR14" i="12"/>
  <c r="BU27" i="12"/>
  <c r="BN25" i="12"/>
  <c r="BM25" i="12"/>
  <c r="BK19" i="12"/>
  <c r="BN15" i="12"/>
  <c r="AU27" i="12"/>
  <c r="AT19" i="12"/>
  <c r="AU15" i="12"/>
  <c r="AT22" i="12"/>
  <c r="AU18" i="12"/>
  <c r="AU25" i="12"/>
  <c r="AT25" i="12"/>
  <c r="AT23" i="12"/>
  <c r="BN26" i="12"/>
  <c r="BU25" i="12"/>
  <c r="AT24" i="12"/>
  <c r="BD18" i="12"/>
  <c r="BD16" i="12"/>
  <c r="AT16" i="12"/>
  <c r="BK14" i="12"/>
  <c r="BK21" i="12"/>
  <c r="BK17" i="12"/>
  <c r="BK15" i="12"/>
  <c r="BR15" i="12"/>
  <c r="BM15" i="12"/>
  <c r="AT15" i="12"/>
  <c r="AT26" i="12"/>
  <c r="AU24" i="12"/>
  <c r="AT18" i="12"/>
  <c r="BD39" i="12"/>
  <c r="BN34" i="12"/>
  <c r="BN35" i="12"/>
  <c r="BN36" i="12"/>
  <c r="BN37" i="12"/>
  <c r="AU37" i="12"/>
  <c r="BU37" i="12"/>
  <c r="BU39" i="12"/>
  <c r="BV37" i="12"/>
  <c r="BV46" i="12"/>
  <c r="AU35" i="12"/>
  <c r="AZ44" i="12"/>
  <c r="AZ35" i="12"/>
  <c r="AZ36" i="12"/>
  <c r="AY36" i="12"/>
  <c r="AZ42" i="12"/>
  <c r="BU34" i="12"/>
  <c r="AZ37" i="12"/>
  <c r="AZ38" i="12"/>
  <c r="AZ39" i="12"/>
  <c r="AY47" i="12"/>
  <c r="AZ34" i="12"/>
  <c r="AY35" i="12"/>
  <c r="BU38" i="12"/>
  <c r="AY38" i="12"/>
  <c r="AZ46" i="12"/>
  <c r="AZ45" i="12"/>
  <c r="BV40" i="12"/>
  <c r="BV32" i="12"/>
  <c r="BV31" i="12"/>
  <c r="BV33" i="12"/>
  <c r="BO34" i="12"/>
  <c r="BD34" i="12"/>
  <c r="BD35" i="12"/>
  <c r="BD36" i="12"/>
  <c r="BD38" i="12"/>
  <c r="AY39" i="12"/>
  <c r="BD47" i="12"/>
  <c r="BU47" i="12"/>
  <c r="BU45" i="12"/>
  <c r="BU46" i="12"/>
  <c r="BU44" i="12"/>
  <c r="BV42" i="12"/>
  <c r="BD41" i="12"/>
  <c r="BD45" i="12"/>
  <c r="BV34" i="12"/>
  <c r="BU35" i="12"/>
  <c r="BU36" i="12"/>
  <c r="BV36" i="12"/>
  <c r="AY37" i="12"/>
  <c r="AY44" i="12"/>
  <c r="BD42" i="12"/>
  <c r="AZ32" i="12"/>
  <c r="AZ31" i="12"/>
  <c r="AZ40" i="12"/>
  <c r="AZ33" i="12"/>
  <c r="AZ41" i="12"/>
  <c r="BV47" i="12"/>
  <c r="BV43" i="12"/>
  <c r="BD32" i="12"/>
  <c r="BD40" i="12"/>
  <c r="BD33" i="12"/>
  <c r="BD31" i="12"/>
  <c r="AY33" i="12"/>
  <c r="AY32" i="12"/>
  <c r="AY31" i="12"/>
  <c r="AY40" i="12"/>
  <c r="BU33" i="12"/>
  <c r="BU32" i="12"/>
  <c r="BU31" i="12"/>
  <c r="BU40" i="12"/>
  <c r="AY34" i="12"/>
  <c r="BV35" i="12"/>
  <c r="BV38" i="12"/>
  <c r="BV39" i="12"/>
  <c r="AY46" i="12"/>
  <c r="BD44" i="12"/>
  <c r="AY42" i="12"/>
  <c r="AY41" i="12"/>
  <c r="BU43" i="12"/>
  <c r="BV41" i="12"/>
  <c r="BU41" i="12"/>
  <c r="BV44" i="12"/>
  <c r="AZ43" i="12"/>
  <c r="AY43" i="12"/>
  <c r="AV24" i="12"/>
  <c r="BU23" i="12"/>
  <c r="BN21" i="12"/>
  <c r="BU19" i="12"/>
  <c r="BN17" i="12"/>
  <c r="BA19" i="12"/>
  <c r="BD15" i="12"/>
  <c r="BU24" i="12"/>
  <c r="BU22" i="12"/>
  <c r="BU16" i="12"/>
  <c r="BA22" i="12"/>
  <c r="AZ22" i="12"/>
  <c r="BN14" i="12"/>
  <c r="BN27" i="12"/>
  <c r="BU15" i="12"/>
  <c r="BA27" i="12"/>
  <c r="AV19" i="12"/>
  <c r="BA15" i="12"/>
  <c r="BR24" i="12"/>
  <c r="BR22" i="12"/>
  <c r="AS25" i="12"/>
  <c r="BD23" i="12"/>
  <c r="BM18" i="12"/>
  <c r="BA14" i="12"/>
  <c r="AV14" i="12"/>
  <c r="BN23" i="12"/>
  <c r="BU21" i="12"/>
  <c r="BN19" i="12"/>
  <c r="BD27" i="12"/>
  <c r="BD19" i="12"/>
  <c r="BK24" i="12"/>
  <c r="BN24" i="12"/>
  <c r="BN22" i="12"/>
  <c r="BN16" i="12"/>
  <c r="BD26" i="12"/>
  <c r="AU23" i="12"/>
  <c r="AV21" i="12"/>
  <c r="BM26" i="12"/>
  <c r="BO11" i="12"/>
  <c r="BO12" i="12"/>
  <c r="BO13" i="12"/>
  <c r="BO20" i="12"/>
  <c r="AX12" i="12"/>
  <c r="AX13" i="12"/>
  <c r="AX20" i="12"/>
  <c r="AX11" i="12"/>
  <c r="BL11" i="12"/>
  <c r="BL12" i="12"/>
  <c r="BL13" i="12"/>
  <c r="BL20" i="12"/>
  <c r="AX16" i="12"/>
  <c r="AZ17" i="12"/>
  <c r="BO27" i="12"/>
  <c r="BO25" i="12"/>
  <c r="AX14" i="12"/>
  <c r="BK27" i="12"/>
  <c r="BU12" i="12"/>
  <c r="BU13" i="12"/>
  <c r="BU20" i="12"/>
  <c r="BU11" i="12"/>
  <c r="BO23" i="12"/>
  <c r="BO21" i="12"/>
  <c r="BO19" i="12"/>
  <c r="BL17" i="12"/>
  <c r="BD12" i="12"/>
  <c r="BD13" i="12"/>
  <c r="BD11" i="12"/>
  <c r="BD20" i="12"/>
  <c r="AR27" i="12"/>
  <c r="AR19" i="12"/>
  <c r="AR15" i="12"/>
  <c r="AX15" i="12"/>
  <c r="BR12" i="12"/>
  <c r="BR13" i="12"/>
  <c r="BR20" i="12"/>
  <c r="BR11" i="12"/>
  <c r="BO24" i="12"/>
  <c r="BO22" i="12"/>
  <c r="BO16" i="12"/>
  <c r="BA26" i="12"/>
  <c r="AR26" i="12"/>
  <c r="AV26" i="12"/>
  <c r="BD24" i="12"/>
  <c r="AV22" i="12"/>
  <c r="AU22" i="12"/>
  <c r="AX22" i="12"/>
  <c r="AR18" i="12"/>
  <c r="AX18" i="12"/>
  <c r="BA16" i="12"/>
  <c r="AS12" i="12"/>
  <c r="AS13" i="12"/>
  <c r="AS20" i="12"/>
  <c r="AS11" i="12"/>
  <c r="AR25" i="12"/>
  <c r="AS23" i="12"/>
  <c r="AR23" i="12"/>
  <c r="AR21" i="12"/>
  <c r="AT21" i="12"/>
  <c r="BD17" i="12"/>
  <c r="AS17" i="12"/>
  <c r="AU17" i="12"/>
  <c r="BR26" i="12"/>
  <c r="BR18" i="12"/>
  <c r="BO17" i="12"/>
  <c r="BL27" i="12"/>
  <c r="BL25" i="12"/>
  <c r="BM12" i="12"/>
  <c r="BM13" i="12"/>
  <c r="BM20" i="12"/>
  <c r="BM11" i="12"/>
  <c r="BO15" i="12"/>
  <c r="AZ27" i="12"/>
  <c r="AV11" i="12"/>
  <c r="AV12" i="12"/>
  <c r="AV20" i="12"/>
  <c r="AV13" i="12"/>
  <c r="AZ15" i="12"/>
  <c r="BK22" i="12"/>
  <c r="AZ26" i="12"/>
  <c r="AZ24" i="12"/>
  <c r="BA12" i="12"/>
  <c r="BA13" i="12"/>
  <c r="BA20" i="12"/>
  <c r="BA11" i="12"/>
  <c r="AR22" i="12"/>
  <c r="AZ18" i="12"/>
  <c r="AR16" i="12"/>
  <c r="AV25" i="12"/>
  <c r="AX25" i="12"/>
  <c r="BA23" i="12"/>
  <c r="AV23" i="12"/>
  <c r="AX23" i="12"/>
  <c r="BA17" i="12"/>
  <c r="AT12" i="12"/>
  <c r="AT13" i="12"/>
  <c r="AT20" i="12"/>
  <c r="AT11" i="12"/>
  <c r="BO26" i="12"/>
  <c r="BO18" i="12"/>
  <c r="AZ12" i="12"/>
  <c r="AZ13" i="12"/>
  <c r="AZ11" i="12"/>
  <c r="AZ20" i="12"/>
  <c r="BL26" i="12"/>
  <c r="BL18" i="12"/>
  <c r="AZ14" i="12"/>
  <c r="BL23" i="12"/>
  <c r="BL21" i="12"/>
  <c r="BL19" i="12"/>
  <c r="BM19" i="12"/>
  <c r="BK11" i="12"/>
  <c r="BK12" i="12"/>
  <c r="BK20" i="12"/>
  <c r="BK13" i="12"/>
  <c r="AX27" i="12"/>
  <c r="AX19" i="12"/>
  <c r="AV15" i="12"/>
  <c r="AR12" i="12"/>
  <c r="AR13" i="12"/>
  <c r="AR20" i="12"/>
  <c r="AR11" i="12"/>
  <c r="BL24" i="12"/>
  <c r="BM24" i="12"/>
  <c r="BL22" i="12"/>
  <c r="BM22" i="12"/>
  <c r="BL16" i="12"/>
  <c r="BM16" i="12"/>
  <c r="AX26" i="12"/>
  <c r="AR24" i="12"/>
  <c r="AX24" i="12"/>
  <c r="BD22" i="12"/>
  <c r="AV18" i="12"/>
  <c r="BA18" i="12"/>
  <c r="AU12" i="12"/>
  <c r="AU13" i="12"/>
  <c r="AU11" i="12"/>
  <c r="AU20" i="12"/>
  <c r="AZ16" i="12"/>
  <c r="AZ25" i="12"/>
  <c r="AZ23" i="12"/>
  <c r="BA21" i="12"/>
  <c r="BD21" i="12"/>
  <c r="AU21" i="12"/>
  <c r="AX21" i="12"/>
  <c r="AV17" i="12"/>
  <c r="AX17" i="12"/>
  <c r="BK26" i="12"/>
  <c r="BU26" i="12"/>
  <c r="BK18" i="12"/>
  <c r="BU18" i="12"/>
  <c r="BN12" i="12"/>
  <c r="BN13" i="12"/>
  <c r="BN20" i="12"/>
  <c r="BN11" i="12"/>
  <c r="BO37" i="12"/>
  <c r="AU38" i="12"/>
  <c r="AU34" i="12"/>
  <c r="BO32" i="12"/>
  <c r="BO33" i="12"/>
  <c r="BO40" i="12"/>
  <c r="BO41" i="12"/>
  <c r="BO42" i="12"/>
  <c r="BO43" i="12"/>
  <c r="BO44" i="12"/>
  <c r="BO45" i="12"/>
  <c r="BO46" i="12"/>
  <c r="BO47" i="12"/>
  <c r="BO31" i="12"/>
  <c r="BO36" i="12"/>
  <c r="BO38" i="12"/>
  <c r="BO39" i="12"/>
  <c r="AU39" i="12"/>
  <c r="AU43" i="12"/>
  <c r="AU47" i="12"/>
  <c r="AU42" i="12"/>
  <c r="AU32" i="12"/>
  <c r="AU40" i="12"/>
  <c r="AU44" i="12"/>
  <c r="AU33" i="12"/>
  <c r="AU41" i="12"/>
  <c r="AU45" i="12"/>
  <c r="AU46" i="12"/>
  <c r="AU31" i="12"/>
  <c r="BN32" i="12"/>
  <c r="BN40" i="12"/>
  <c r="BN44" i="12"/>
  <c r="BN33" i="12"/>
  <c r="BN41" i="12"/>
  <c r="BN45" i="12"/>
  <c r="BN42" i="12"/>
  <c r="BN46" i="12"/>
  <c r="BN31" i="12"/>
  <c r="BN39" i="12"/>
  <c r="BN43" i="12"/>
  <c r="BN47" i="12"/>
  <c r="BM35" i="12"/>
  <c r="AT37" i="12"/>
  <c r="AT34" i="12"/>
  <c r="AT32" i="12"/>
  <c r="AT39" i="12"/>
  <c r="AT41" i="12"/>
  <c r="AT43" i="12"/>
  <c r="AT45" i="12"/>
  <c r="AT47" i="12"/>
  <c r="AT31" i="12"/>
  <c r="AT33" i="12"/>
  <c r="AT38" i="12"/>
  <c r="AT40" i="12"/>
  <c r="AT42" i="12"/>
  <c r="AT44" i="12"/>
  <c r="AT46" i="12"/>
  <c r="BM32" i="12"/>
  <c r="BM39" i="12"/>
  <c r="BM41" i="12"/>
  <c r="BM43" i="12"/>
  <c r="BM45" i="12"/>
  <c r="BM47" i="12"/>
  <c r="BM31" i="12"/>
  <c r="BM33" i="12"/>
  <c r="BM38" i="12"/>
  <c r="BM40" i="12"/>
  <c r="BM42" i="12"/>
  <c r="BM44" i="12"/>
  <c r="BM46" i="12"/>
  <c r="BM34" i="12"/>
  <c r="AT35" i="12"/>
  <c r="BM37" i="12"/>
  <c r="BL32" i="12"/>
  <c r="BL38" i="12"/>
  <c r="BL42" i="12"/>
  <c r="BL46" i="12"/>
  <c r="BL31" i="12"/>
  <c r="BL37" i="12"/>
  <c r="BL41" i="12"/>
  <c r="BL45" i="12"/>
  <c r="BL40" i="12"/>
  <c r="BL44" i="12"/>
  <c r="BL33" i="12"/>
  <c r="BL39" i="12"/>
  <c r="BL43" i="12"/>
  <c r="BL47" i="12"/>
  <c r="AS33" i="12"/>
  <c r="AS39" i="12"/>
  <c r="AS43" i="12"/>
  <c r="AS47" i="12"/>
  <c r="AS32" i="12"/>
  <c r="AS38" i="12"/>
  <c r="AS42" i="12"/>
  <c r="AS46" i="12"/>
  <c r="AS31" i="12"/>
  <c r="AS37" i="12"/>
  <c r="AS41" i="12"/>
  <c r="AS45" i="12"/>
  <c r="AS40" i="12"/>
  <c r="AS44" i="12"/>
  <c r="AS35" i="12"/>
  <c r="AS36" i="12"/>
  <c r="AS34" i="12"/>
  <c r="BL35" i="12"/>
  <c r="BL36" i="12"/>
  <c r="BK32" i="12"/>
  <c r="BK33" i="12"/>
  <c r="BK37" i="12"/>
  <c r="BK41" i="12"/>
  <c r="BK45" i="12"/>
  <c r="BK31" i="12"/>
  <c r="BK38" i="12"/>
  <c r="BK40" i="12"/>
  <c r="BK43" i="12"/>
  <c r="BK46" i="12"/>
  <c r="BK36" i="12"/>
  <c r="BK39" i="12"/>
  <c r="BK42" i="12"/>
  <c r="BK44" i="12"/>
  <c r="BK47" i="12"/>
  <c r="BK35" i="12"/>
  <c r="AQ35" i="12"/>
  <c r="AQ39" i="12"/>
  <c r="AQ43" i="12"/>
  <c r="AQ47" i="12"/>
  <c r="AQ32" i="12"/>
  <c r="AQ36" i="12"/>
  <c r="AQ40" i="12"/>
  <c r="AQ44" i="12"/>
  <c r="AQ33" i="12"/>
  <c r="AQ41" i="12"/>
  <c r="AQ38" i="12"/>
  <c r="AQ42" i="12"/>
  <c r="AQ46" i="12"/>
  <c r="AQ31" i="12"/>
  <c r="AQ37" i="12"/>
  <c r="AQ45" i="12"/>
  <c r="AQ34" i="12"/>
  <c r="BJ32" i="12"/>
  <c r="BJ36" i="12"/>
  <c r="BJ40" i="12"/>
  <c r="BJ44" i="12"/>
  <c r="BJ33" i="12"/>
  <c r="BJ37" i="12"/>
  <c r="BJ41" i="12"/>
  <c r="BJ45" i="12"/>
  <c r="BJ38" i="12"/>
  <c r="BJ42" i="12"/>
  <c r="BJ46" i="12"/>
  <c r="BJ35" i="12"/>
  <c r="BJ39" i="12"/>
  <c r="BJ43" i="12"/>
  <c r="BJ47" i="12"/>
  <c r="BJ31" i="12"/>
  <c r="BJ34" i="12"/>
  <c r="BJ18" i="12"/>
  <c r="BJ22" i="12"/>
  <c r="BJ26" i="12"/>
  <c r="BJ11" i="12"/>
  <c r="BJ15" i="12"/>
  <c r="BJ19" i="12"/>
  <c r="BJ23" i="12"/>
  <c r="BJ27" i="12"/>
  <c r="BJ12" i="12"/>
  <c r="BJ16" i="12"/>
  <c r="BJ20" i="12"/>
  <c r="BJ24" i="12"/>
  <c r="BJ13" i="12"/>
  <c r="BJ17" i="12"/>
  <c r="BJ21" i="12"/>
  <c r="BJ25" i="12"/>
  <c r="AQ13" i="12"/>
  <c r="AQ17" i="12"/>
  <c r="AQ21" i="12"/>
  <c r="AQ25" i="12"/>
  <c r="AQ26" i="12"/>
  <c r="AQ15" i="12"/>
  <c r="AQ19" i="12"/>
  <c r="AQ23" i="12"/>
  <c r="AQ27" i="12"/>
  <c r="AQ11" i="12"/>
  <c r="AQ12" i="12"/>
  <c r="AQ16" i="12"/>
  <c r="AQ20" i="12"/>
  <c r="AQ24" i="12"/>
  <c r="AQ18" i="12"/>
  <c r="AQ22" i="12"/>
  <c r="BJ14" i="12"/>
  <c r="C5" i="12" l="1"/>
  <c r="D5" i="12"/>
  <c r="C6" i="12"/>
  <c r="D6" i="12"/>
  <c r="D7" i="12" l="1"/>
  <c r="C5" i="13" s="1"/>
  <c r="C7" i="13" s="1"/>
  <c r="C7" i="12"/>
  <c r="B5" i="13" s="1"/>
  <c r="B7" i="13" s="1"/>
</calcChain>
</file>

<file path=xl/sharedStrings.xml><?xml version="1.0" encoding="utf-8"?>
<sst xmlns="http://schemas.openxmlformats.org/spreadsheetml/2006/main" count="79" uniqueCount="51">
  <si>
    <t>Padrão</t>
  </si>
  <si>
    <t>Reduzido</t>
  </si>
  <si>
    <t>R.emi.danos =</t>
  </si>
  <si>
    <t>R.emi.danos (R$)</t>
  </si>
  <si>
    <t>R.prov.danos (R$)</t>
  </si>
  <si>
    <t>R.prov.danos =</t>
  </si>
  <si>
    <t>CRsubs (R$)</t>
  </si>
  <si>
    <r>
      <t xml:space="preserve">FATOR DE RISCO  </t>
    </r>
    <r>
      <rPr>
        <sz val="14"/>
        <color theme="0" tint="-4.9989318521683403E-2"/>
        <rFont val="Calibri"/>
        <family val="2"/>
      </rPr>
      <t>(</t>
    </r>
    <r>
      <rPr>
        <b/>
        <sz val="14"/>
        <color theme="0" tint="-4.9989318521683403E-2"/>
        <rFont val="Calibri"/>
        <family val="2"/>
      </rPr>
      <t xml:space="preserve"> </t>
    </r>
    <r>
      <rPr>
        <i/>
        <sz val="16"/>
        <color theme="0" tint="-4.9989318521683403E-2"/>
        <rFont val="Calibri"/>
        <family val="2"/>
      </rPr>
      <t>f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i/>
        <vertAlign val="subscript"/>
        <sz val="16"/>
        <color theme="0" tint="-4.9989318521683403E-2"/>
        <rFont val="Calibri"/>
        <family val="2"/>
      </rPr>
      <t xml:space="preserve">            </t>
    </r>
    <r>
      <rPr>
        <b/>
        <sz val="14"/>
        <color theme="0" tint="-4.9989318521683403E-2"/>
        <rFont val="Calibri"/>
        <family val="2"/>
      </rPr>
      <t>)</t>
    </r>
  </si>
  <si>
    <r>
      <t xml:space="preserve">    MATRIZ DE FATORES DE CORRELAÇÃO ENTRE OS SEGMENTOS DE MERCADO "</t>
    </r>
    <r>
      <rPr>
        <i/>
        <sz val="16"/>
        <color theme="0" tint="-4.9989318521683403E-2"/>
        <rFont val="Times New Roman"/>
        <family val="1"/>
      </rPr>
      <t>i</t>
    </r>
    <r>
      <rPr>
        <b/>
        <sz val="14"/>
        <color theme="0" tint="-4.9989318521683403E-2"/>
        <rFont val="Calibri"/>
        <family val="2"/>
      </rPr>
      <t>' E "</t>
    </r>
    <r>
      <rPr>
        <i/>
        <sz val="16"/>
        <color theme="0" tint="-4.9989318521683403E-2"/>
        <rFont val="Times New Roman"/>
        <family val="1"/>
      </rPr>
      <t>j</t>
    </r>
    <r>
      <rPr>
        <b/>
        <sz val="14"/>
        <color theme="0" tint="-4.9989318521683403E-2"/>
        <rFont val="Calibri"/>
        <family val="2"/>
      </rPr>
      <t xml:space="preserve">"  - RISCO DE EMISSÃO/PRECIFICAÇÃO  </t>
    </r>
    <r>
      <rPr>
        <sz val="20"/>
        <color theme="0" tint="-4.9989318521683403E-2"/>
        <rFont val="Calibri"/>
        <family val="2"/>
      </rPr>
      <t>(</t>
    </r>
    <r>
      <rPr>
        <b/>
        <sz val="14"/>
        <color theme="0" tint="-4.9989318521683403E-2"/>
        <rFont val="Calibri"/>
        <family val="2"/>
      </rPr>
      <t xml:space="preserve"> </t>
    </r>
    <r>
      <rPr>
        <i/>
        <sz val="20"/>
        <color theme="0" tint="-4.9989318521683403E-2"/>
        <rFont val="Times New Roman"/>
        <family val="1"/>
      </rPr>
      <t>ρ</t>
    </r>
    <r>
      <rPr>
        <i/>
        <vertAlign val="subscript"/>
        <sz val="20"/>
        <color theme="0" tint="-4.9989318521683403E-2"/>
        <rFont val="Times New Roman"/>
        <family val="1"/>
      </rPr>
      <t>i , j</t>
    </r>
    <r>
      <rPr>
        <b/>
        <sz val="14"/>
        <color theme="0" tint="-4.9989318521683403E-2"/>
        <rFont val="Calibri"/>
        <family val="2"/>
      </rPr>
      <t xml:space="preserve">   </t>
    </r>
    <r>
      <rPr>
        <sz val="20"/>
        <color theme="0" tint="-4.9989318521683403E-2"/>
        <rFont val="Calibri"/>
        <family val="2"/>
      </rPr>
      <t>)</t>
    </r>
  </si>
  <si>
    <r>
      <t xml:space="preserve">MATRIZ DE CÁLCULO CONSIDERANDO OS </t>
    </r>
    <r>
      <rPr>
        <b/>
        <sz val="16"/>
        <color theme="0" tint="-4.9989318521683403E-2"/>
        <rFont val="Calibri"/>
        <family val="2"/>
      </rPr>
      <t>FATORES PADRÃO</t>
    </r>
    <r>
      <rPr>
        <b/>
        <sz val="14"/>
        <color theme="0" tint="-4.9989318521683403E-2"/>
        <rFont val="Calibri"/>
        <family val="2"/>
      </rPr>
      <t xml:space="preserve"> (R$):</t>
    </r>
  </si>
  <si>
    <r>
      <t xml:space="preserve">MATRIZ DE CÁLCULO CONSIDERANDO OS </t>
    </r>
    <r>
      <rPr>
        <b/>
        <sz val="16"/>
        <color theme="0" tint="-4.9989318521683403E-2"/>
        <rFont val="Calibri"/>
        <family val="2"/>
      </rPr>
      <t>FATORES REDUZIDOS</t>
    </r>
    <r>
      <rPr>
        <b/>
        <sz val="14"/>
        <color theme="0" tint="-4.9989318521683403E-2"/>
        <rFont val="Calibri"/>
        <family val="2"/>
      </rPr>
      <t xml:space="preserve"> (R$):</t>
    </r>
  </si>
  <si>
    <r>
      <t>CLASSE DE NEGÓCIO
(</t>
    </r>
    <r>
      <rPr>
        <b/>
        <i/>
        <sz val="14"/>
        <color theme="0" tint="-4.9989318521683403E-2"/>
        <rFont val="Times New Roman"/>
        <family val="1"/>
      </rPr>
      <t>k</t>
    </r>
    <r>
      <rPr>
        <b/>
        <sz val="14"/>
        <color theme="0" tint="-4.9989318521683403E-2"/>
        <rFont val="Calibri"/>
        <family val="2"/>
      </rPr>
      <t>)</t>
    </r>
  </si>
  <si>
    <r>
      <t>SINISTRO RETIDO  (R$)
(</t>
    </r>
    <r>
      <rPr>
        <i/>
        <sz val="14"/>
        <color theme="0" tint="-4.9989318521683403E-2"/>
        <rFont val="Calibri"/>
        <family val="2"/>
      </rPr>
      <t xml:space="preserve"> sinistro</t>
    </r>
    <r>
      <rPr>
        <b/>
        <i/>
        <vertAlign val="subscript"/>
        <sz val="16"/>
        <color theme="0" tint="-4.9989318521683403E-2"/>
        <rFont val="Times New Roman"/>
        <family val="1"/>
      </rPr>
      <t>k</t>
    </r>
    <r>
      <rPr>
        <i/>
        <sz val="14"/>
        <color theme="0" tint="-4.9989318521683403E-2"/>
        <rFont val="Calibri"/>
        <family val="2"/>
      </rPr>
      <t xml:space="preserve">  </t>
    </r>
    <r>
      <rPr>
        <b/>
        <sz val="14"/>
        <color theme="0" tint="-4.9989318521683403E-2"/>
        <rFont val="Calibri"/>
        <family val="2"/>
      </rPr>
      <t xml:space="preserve">)    </t>
    </r>
  </si>
  <si>
    <r>
      <t xml:space="preserve">FATOR DE RISCO  </t>
    </r>
    <r>
      <rPr>
        <sz val="14"/>
        <color theme="0" tint="-4.9989318521683403E-2"/>
        <rFont val="Calibri"/>
        <family val="2"/>
      </rPr>
      <t>(</t>
    </r>
    <r>
      <rPr>
        <b/>
        <sz val="14"/>
        <color theme="0" tint="-4.9989318521683403E-2"/>
        <rFont val="Calibri"/>
        <family val="2"/>
      </rPr>
      <t xml:space="preserve"> </t>
    </r>
    <r>
      <rPr>
        <i/>
        <sz val="16"/>
        <color theme="0" tint="-4.9989318521683403E-2"/>
        <rFont val="Calibri"/>
        <family val="2"/>
      </rPr>
      <t>f</t>
    </r>
    <r>
      <rPr>
        <b/>
        <i/>
        <vertAlign val="subscript"/>
        <sz val="16"/>
        <color theme="0" tint="-4.9989318521683403E-2"/>
        <rFont val="Times New Roman"/>
        <family val="1"/>
      </rPr>
      <t>k</t>
    </r>
    <r>
      <rPr>
        <i/>
        <vertAlign val="subscript"/>
        <sz val="16"/>
        <color theme="0" tint="-4.9989318521683403E-2"/>
        <rFont val="Calibri"/>
        <family val="2"/>
      </rPr>
      <t xml:space="preserve">         </t>
    </r>
    <r>
      <rPr>
        <b/>
        <sz val="14"/>
        <color theme="0" tint="-4.9989318521683403E-2"/>
        <rFont val="Calibri"/>
        <family val="2"/>
      </rPr>
      <t>)</t>
    </r>
  </si>
  <si>
    <r>
      <t xml:space="preserve">  MATRIZ DE FATORES DE CORRELAÇÃO ENTRE AS CLASSES DE NEGÓCIO "</t>
    </r>
    <r>
      <rPr>
        <i/>
        <sz val="16"/>
        <color theme="0" tint="-4.9989318521683403E-2"/>
        <rFont val="Times New Roman"/>
        <family val="1"/>
      </rPr>
      <t>k</t>
    </r>
    <r>
      <rPr>
        <b/>
        <sz val="14"/>
        <color theme="0" tint="-4.9989318521683403E-2"/>
        <rFont val="Calibri"/>
        <family val="2"/>
      </rPr>
      <t>"E "</t>
    </r>
    <r>
      <rPr>
        <i/>
        <sz val="16"/>
        <color theme="0" tint="-4.9989318521683403E-2"/>
        <rFont val="Times New Roman"/>
        <family val="1"/>
      </rPr>
      <t>l</t>
    </r>
    <r>
      <rPr>
        <b/>
        <sz val="14"/>
        <color theme="0" tint="-4.9989318521683403E-2"/>
        <rFont val="Calibri"/>
        <family val="2"/>
      </rPr>
      <t xml:space="preserve">" -  RISCO DE PROVISÃO DE SINISTRO  </t>
    </r>
    <r>
      <rPr>
        <sz val="20"/>
        <color theme="0" tint="-4.9989318521683403E-2"/>
        <rFont val="Calibri"/>
        <family val="2"/>
      </rPr>
      <t>(</t>
    </r>
    <r>
      <rPr>
        <b/>
        <i/>
        <sz val="20"/>
        <color theme="0" tint="-4.9989318521683403E-2"/>
        <rFont val="Calibri"/>
        <family val="2"/>
      </rPr>
      <t xml:space="preserve"> </t>
    </r>
    <r>
      <rPr>
        <i/>
        <sz val="20"/>
        <color theme="0" tint="-4.9989318521683403E-2"/>
        <rFont val="Calibri"/>
        <family val="2"/>
      </rPr>
      <t>ρ</t>
    </r>
    <r>
      <rPr>
        <b/>
        <i/>
        <vertAlign val="subscript"/>
        <sz val="16"/>
        <color theme="0" tint="-4.9989318521683403E-2"/>
        <rFont val="Times New Roman"/>
        <family val="1"/>
      </rPr>
      <t>k ,l</t>
    </r>
    <r>
      <rPr>
        <b/>
        <i/>
        <sz val="14"/>
        <color theme="0" tint="-4.9989318521683403E-2"/>
        <rFont val="Times New Roman"/>
        <family val="1"/>
      </rPr>
      <t xml:space="preserve"> </t>
    </r>
    <r>
      <rPr>
        <b/>
        <sz val="14"/>
        <color theme="0" tint="-4.9989318521683403E-2"/>
        <rFont val="Calibri"/>
        <family val="2"/>
      </rPr>
      <t xml:space="preserve"> </t>
    </r>
    <r>
      <rPr>
        <sz val="20"/>
        <color theme="0" tint="-4.9989318521683403E-2"/>
        <rFont val="Calibri"/>
        <family val="2"/>
      </rPr>
      <t>)</t>
    </r>
  </si>
  <si>
    <r>
      <t xml:space="preserve">PRÊMIO
RETIDO  (R$)
</t>
    </r>
    <r>
      <rPr>
        <sz val="14"/>
        <color theme="0" tint="-4.9989318521683403E-2"/>
        <rFont val="Calibri"/>
        <family val="2"/>
      </rPr>
      <t xml:space="preserve">( </t>
    </r>
    <r>
      <rPr>
        <i/>
        <sz val="14"/>
        <color theme="0" tint="-4.9989318521683403E-2"/>
        <rFont val="Calibri"/>
        <family val="2"/>
      </rPr>
      <t>premio</t>
    </r>
    <r>
      <rPr>
        <b/>
        <i/>
        <vertAlign val="subscript"/>
        <sz val="16"/>
        <color theme="0" tint="-4.9989318521683403E-2"/>
        <rFont val="Times New Roman"/>
        <family val="1"/>
      </rPr>
      <t>i</t>
    </r>
    <r>
      <rPr>
        <i/>
        <sz val="14"/>
        <color theme="0" tint="-4.9989318521683403E-2"/>
        <rFont val="Calibri"/>
        <family val="2"/>
      </rPr>
      <t xml:space="preserve">  </t>
    </r>
    <r>
      <rPr>
        <b/>
        <sz val="14"/>
        <color theme="0" tint="-4.9989318521683403E-2"/>
        <rFont val="Calibri"/>
        <family val="2"/>
      </rPr>
      <t xml:space="preserve">)    </t>
    </r>
  </si>
  <si>
    <t>Grupo de Ramo</t>
  </si>
  <si>
    <t>Proporção Resseguro Proporcional</t>
  </si>
  <si>
    <t>Proporção Retrocessão Proporcional</t>
  </si>
  <si>
    <t>Parcela Proporcional (R$)</t>
  </si>
  <si>
    <t>Parcela Não Proporcional (R$)</t>
  </si>
  <si>
    <t>33% da média anual dos sinistros retidos nos últimos 36 meses</t>
  </si>
  <si>
    <t>20% dos prêmios retidos nos últimos 12 meses</t>
  </si>
  <si>
    <t>Quadro 6R</t>
  </si>
  <si>
    <t>Quadro 23R</t>
  </si>
  <si>
    <t>Quadro 91</t>
  </si>
  <si>
    <t>Sinistros Retidos</t>
  </si>
  <si>
    <t>Quadro 2R</t>
  </si>
  <si>
    <t>Proporção Resseguro Não Proporcional</t>
  </si>
  <si>
    <t>Proporção Retrocessão Não Proporcional</t>
  </si>
  <si>
    <r>
      <t xml:space="preserve">RessProp
</t>
    </r>
    <r>
      <rPr>
        <b/>
        <sz val="13"/>
        <color theme="3" tint="0.59999389629810485"/>
        <rFont val="Calibri"/>
        <family val="2"/>
        <scheme val="minor"/>
      </rPr>
      <t>(Sinistros Proporcionais)</t>
    </r>
  </si>
  <si>
    <r>
      <t xml:space="preserve">RetrNProp
</t>
    </r>
    <r>
      <rPr>
        <b/>
        <sz val="13"/>
        <color theme="3" tint="0.59999389629810485"/>
        <rFont val="Calibri"/>
        <family val="2"/>
        <scheme val="minor"/>
      </rPr>
      <t>(Receitas de Retrocessões Não Proporcionais)</t>
    </r>
  </si>
  <si>
    <r>
      <t xml:space="preserve">RetrProp
</t>
    </r>
    <r>
      <rPr>
        <b/>
        <sz val="13"/>
        <color theme="3" tint="0.59999389629810485"/>
        <rFont val="Calibri"/>
        <family val="2"/>
        <scheme val="minor"/>
      </rPr>
      <t>(Receitas de Retrocessões Proporcionais)</t>
    </r>
  </si>
  <si>
    <r>
      <t xml:space="preserve">RessDemais
</t>
    </r>
    <r>
      <rPr>
        <b/>
        <sz val="13"/>
        <color theme="3" tint="0.59999389629810485"/>
        <rFont val="Calibri"/>
        <family val="2"/>
        <scheme val="minor"/>
      </rPr>
      <t>(Demais Receitas/Despesas de Resseguro)</t>
    </r>
  </si>
  <si>
    <t>Parcela Proporcional</t>
  </si>
  <si>
    <r>
      <t xml:space="preserve">Capital de Risco de Subscrição - Resseguradores </t>
    </r>
    <r>
      <rPr>
        <sz val="18"/>
        <color theme="1"/>
        <rFont val="Calibri"/>
        <family val="2"/>
        <scheme val="minor"/>
      </rPr>
      <t xml:space="preserve"> (Resolução CNSP nº 321/2015)</t>
    </r>
  </si>
  <si>
    <r>
      <t xml:space="preserve">RessNProp
</t>
    </r>
    <r>
      <rPr>
        <b/>
        <sz val="13"/>
        <color theme="3" tint="0.59999389629810485"/>
        <rFont val="Calibri"/>
        <family val="2"/>
        <scheme val="minor"/>
      </rPr>
      <t>(Sinistros Não Proporcionais)</t>
    </r>
  </si>
  <si>
    <r>
      <t xml:space="preserve">RetrDemais
</t>
    </r>
    <r>
      <rPr>
        <b/>
        <sz val="13"/>
        <color theme="3" tint="0.59999389629810485"/>
        <rFont val="Calibri"/>
        <family val="2"/>
        <scheme val="minor"/>
      </rPr>
      <t>(Demais Receitas/Despesas de Retrocessão)</t>
    </r>
  </si>
  <si>
    <t>Parcela Não Proporcional</t>
  </si>
  <si>
    <t>Prêmio Retido Não Proporcional</t>
  </si>
  <si>
    <t>Sinistro Retido Não Proporcional</t>
  </si>
  <si>
    <t>Sinistros Retidos Proporcionais</t>
  </si>
  <si>
    <t>Capital de Risco de Subscrição - Resseguradores</t>
  </si>
  <si>
    <t>Resolução CNSP nº 321/2015</t>
  </si>
  <si>
    <t>Premio Retido Proporcional</t>
  </si>
  <si>
    <t>Classe de negócio correspondente</t>
  </si>
  <si>
    <t>Premio Retido 
Não Proporcional</t>
  </si>
  <si>
    <t>Sinistro Retido 
Não Proporcional</t>
  </si>
  <si>
    <t>Sinistro Retido Proporcional</t>
  </si>
  <si>
    <r>
      <t xml:space="preserve">PremioNProp
</t>
    </r>
    <r>
      <rPr>
        <b/>
        <sz val="13"/>
        <color theme="3" tint="0.59999389629810485"/>
        <rFont val="Calibri"/>
        <family val="2"/>
        <scheme val="minor"/>
      </rPr>
      <t>(Prêmios Não Prop.  
- Retrocessões Não Prop.)</t>
    </r>
  </si>
  <si>
    <r>
      <t xml:space="preserve">PremioProp
</t>
    </r>
    <r>
      <rPr>
        <b/>
        <sz val="13"/>
        <color theme="3" tint="0.59999389629810485"/>
        <rFont val="Calibri"/>
        <family val="2"/>
        <scheme val="minor"/>
      </rPr>
      <t>(Prêmios Prop. 
- Retrocessões Prop.)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</si>
</sst>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-;\-* #,##0.00_-;_-* &quot;-&quot;??_-;_-@_-"/>
    <numFmt numFmtId="164" formatCode="_(* #,##0.00_);_(* \(#,##0.00\);_(* &quot;-&quot;??_);_(@_)"/>
    <numFmt numFmtId="165" formatCode="0.0%"/>
    <numFmt numFmtId="166" formatCode="_(* #,##0_);_(* \(#,##0\);_(* &quot;-&quot;??_);_(@_)"/>
    <numFmt numFmtId="167" formatCode="#,##0.00_);[Red]\(#,##0.00\)"/>
    <numFmt numFmtId="168" formatCode="#,##0;[Red]\(#,##0\)"/>
    <numFmt numFmtId="169" formatCode="_-* #,##0_-;\-* #,##0_-;_-* &quot;-&quot;??_-;_-@_-"/>
  </numFmts>
  <fonts count="40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b/>
      <sz val="14"/>
      <color theme="0" tint="-4.9989318521683403E-2"/>
      <name val="Calibri"/>
      <family val="2"/>
      <scheme val="minor"/>
    </font>
    <font>
      <i/>
      <sz val="18"/>
      <name val="Calibri"/>
      <family val="2"/>
      <scheme val="minor"/>
    </font>
    <font>
      <b/>
      <sz val="14"/>
      <name val="Calibri"/>
      <family val="2"/>
      <scheme val="minor"/>
    </font>
    <font>
      <b/>
      <i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0" tint="-4.9989318521683403E-2"/>
      <name val="Calibri"/>
      <family val="2"/>
      <scheme val="minor"/>
    </font>
    <font>
      <b/>
      <sz val="16"/>
      <color theme="0" tint="-4.9989318521683403E-2"/>
      <name val="Calibri"/>
      <family val="2"/>
    </font>
    <font>
      <b/>
      <sz val="14"/>
      <color theme="0" tint="-4.9989318521683403E-2"/>
      <name val="Calibri"/>
      <family val="2"/>
    </font>
    <font>
      <sz val="14"/>
      <color theme="0" tint="-4.9989318521683403E-2"/>
      <name val="Calibri"/>
      <family val="2"/>
    </font>
    <font>
      <i/>
      <sz val="14"/>
      <color theme="0" tint="-4.9989318521683403E-2"/>
      <name val="Calibri"/>
      <family val="2"/>
    </font>
    <font>
      <b/>
      <i/>
      <vertAlign val="subscript"/>
      <sz val="16"/>
      <color theme="0" tint="-4.9989318521683403E-2"/>
      <name val="Times New Roman"/>
      <family val="1"/>
    </font>
    <font>
      <i/>
      <sz val="16"/>
      <color theme="0" tint="-4.9989318521683403E-2"/>
      <name val="Calibri"/>
      <family val="2"/>
    </font>
    <font>
      <i/>
      <vertAlign val="subscript"/>
      <sz val="16"/>
      <color theme="0" tint="-4.9989318521683403E-2"/>
      <name val="Times New Roman"/>
      <family val="1"/>
    </font>
    <font>
      <i/>
      <vertAlign val="subscript"/>
      <sz val="16"/>
      <color theme="0" tint="-4.9989318521683403E-2"/>
      <name val="Calibri"/>
      <family val="2"/>
    </font>
    <font>
      <i/>
      <sz val="16"/>
      <color theme="0" tint="-4.9989318521683403E-2"/>
      <name val="Times New Roman"/>
      <family val="1"/>
    </font>
    <font>
      <sz val="20"/>
      <color theme="0" tint="-4.9989318521683403E-2"/>
      <name val="Calibri"/>
      <family val="2"/>
    </font>
    <font>
      <i/>
      <sz val="20"/>
      <color theme="0" tint="-4.9989318521683403E-2"/>
      <name val="Times New Roman"/>
      <family val="1"/>
    </font>
    <font>
      <i/>
      <vertAlign val="subscript"/>
      <sz val="20"/>
      <color theme="0" tint="-4.9989318521683403E-2"/>
      <name val="Times New Roman"/>
      <family val="1"/>
    </font>
    <font>
      <b/>
      <i/>
      <sz val="14"/>
      <color theme="0" tint="-4.9989318521683403E-2"/>
      <name val="Times New Roman"/>
      <family val="1"/>
    </font>
    <font>
      <b/>
      <i/>
      <sz val="20"/>
      <color theme="0" tint="-4.9989318521683403E-2"/>
      <name val="Calibri"/>
      <family val="2"/>
    </font>
    <font>
      <i/>
      <sz val="20"/>
      <color theme="0" tint="-4.9989318521683403E-2"/>
      <name val="Calibri"/>
      <family val="2"/>
    </font>
    <font>
      <b/>
      <sz val="16"/>
      <color theme="0" tint="-4.9989318521683403E-2"/>
      <name val="Calibri"/>
      <family val="2"/>
      <scheme val="minor"/>
    </font>
    <font>
      <b/>
      <sz val="15"/>
      <color theme="0" tint="-4.9989318521683403E-2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0"/>
      <name val="Arial"/>
      <family val="2"/>
    </font>
    <font>
      <b/>
      <sz val="13"/>
      <color theme="0" tint="-4.9989318521683403E-2"/>
      <name val="Calibri"/>
      <family val="2"/>
      <scheme val="minor"/>
    </font>
    <font>
      <b/>
      <sz val="13"/>
      <color theme="3" tint="0.59999389629810485"/>
      <name val="Calibri"/>
      <family val="2"/>
      <scheme val="minor"/>
    </font>
    <font>
      <sz val="18"/>
      <color theme="1"/>
      <name val="Calibri"/>
      <family val="2"/>
      <scheme val="minor"/>
    </font>
    <font>
      <sz val="13"/>
      <name val="Calibri"/>
      <family val="2"/>
      <scheme val="minor"/>
    </font>
    <font>
      <b/>
      <sz val="17"/>
      <color theme="3"/>
      <name val="Calibri"/>
      <family val="2"/>
      <scheme val="minor"/>
    </font>
    <font>
      <b/>
      <sz val="17"/>
      <color theme="0" tint="-4.9989318521683403E-2"/>
      <name val="Calibri"/>
      <family val="2"/>
      <scheme val="minor"/>
    </font>
    <font>
      <b/>
      <sz val="13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</fills>
  <borders count="80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theme="4" tint="-0.499984740745262"/>
      </left>
      <right style="thin">
        <color theme="4" tint="-0.499984740745262"/>
      </right>
      <top/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4" tint="-0.499984740745262"/>
      </left>
      <right style="medium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4" tint="-0.499984740745262"/>
      </right>
      <top style="thin">
        <color theme="4" tint="-0.499984740745262"/>
      </top>
      <bottom style="medium">
        <color theme="4" tint="-0.499984740745262"/>
      </bottom>
      <diagonal/>
    </border>
    <border>
      <left style="thin">
        <color theme="4" tint="-0.499984740745262"/>
      </left>
      <right style="medium">
        <color theme="4" tint="-0.499984740745262"/>
      </right>
      <top style="thin">
        <color theme="4" tint="-0.499984740745262"/>
      </top>
      <bottom style="medium">
        <color theme="4" tint="-0.499984740745262"/>
      </bottom>
      <diagonal/>
    </border>
    <border>
      <left style="medium">
        <color theme="4" tint="-0.499984740745262"/>
      </left>
      <right style="medium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medium">
        <color theme="4" tint="-0.499984740745262"/>
      </left>
      <right style="medium">
        <color theme="4" tint="-0.499984740745262"/>
      </right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  <border>
      <left style="thin">
        <color theme="4" tint="-0.499984740745262"/>
      </left>
      <right style="medium">
        <color theme="4" tint="-0.499984740745262"/>
      </right>
      <top/>
      <bottom style="thin">
        <color theme="4" tint="-0.499984740745262"/>
      </bottom>
      <diagonal/>
    </border>
    <border diagonalDown="1">
      <left style="medium">
        <color theme="4" tint="-0.499984740745262"/>
      </left>
      <right style="medium">
        <color theme="4" tint="-0.499984740745262"/>
      </right>
      <top style="medium">
        <color theme="4" tint="-0.499984740745262"/>
      </top>
      <bottom style="medium">
        <color theme="4" tint="-0.499984740745262"/>
      </bottom>
      <diagonal style="thin">
        <color theme="4" tint="-0.499984740745262"/>
      </diagonal>
    </border>
    <border>
      <left style="thin">
        <color theme="4" tint="-0.499984740745262"/>
      </left>
      <right style="thin">
        <color theme="4" tint="-0.499984740745262"/>
      </right>
      <top style="medium">
        <color theme="4" tint="-0.499984740745262"/>
      </top>
      <bottom style="medium">
        <color theme="4" tint="-0.499984740745262"/>
      </bottom>
      <diagonal/>
    </border>
    <border>
      <left style="thin">
        <color theme="4" tint="-0.499984740745262"/>
      </left>
      <right style="medium">
        <color theme="4" tint="-0.499984740745262"/>
      </right>
      <top style="medium">
        <color theme="4" tint="-0.499984740745262"/>
      </top>
      <bottom style="medium">
        <color theme="4" tint="-0.499984740745262"/>
      </bottom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 style="medium">
        <color theme="0" tint="-4.9989318521683403E-2"/>
      </bottom>
      <diagonal/>
    </border>
    <border>
      <left style="thin">
        <color theme="0" tint="-4.9989318521683403E-2"/>
      </left>
      <right style="thin">
        <color theme="4" tint="-0.499984740745262"/>
      </right>
      <top style="thin">
        <color theme="0" tint="-4.9989318521683403E-2"/>
      </top>
      <bottom style="thin">
        <color theme="4" tint="-0.499984740745262"/>
      </bottom>
      <diagonal/>
    </border>
    <border>
      <left style="medium">
        <color theme="4" tint="-0.499984740745262"/>
      </left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medium">
        <color theme="4" tint="-0.499984740745262"/>
      </left>
      <right style="thin">
        <color theme="4" tint="-0.499984740745262"/>
      </right>
      <top/>
      <bottom style="thin">
        <color theme="4" tint="-0.499984740745262"/>
      </bottom>
      <diagonal/>
    </border>
    <border>
      <left style="medium">
        <color theme="4" tint="-0.499984740745262"/>
      </left>
      <right style="medium">
        <color theme="4" tint="-0.499984740745262"/>
      </right>
      <top/>
      <bottom style="medium">
        <color theme="4" tint="-0.499984740745262"/>
      </bottom>
      <diagonal/>
    </border>
    <border>
      <left style="medium">
        <color theme="4" tint="-0.499984740745262"/>
      </left>
      <right style="thin">
        <color theme="4" tint="-0.499984740745262"/>
      </right>
      <top style="thin">
        <color theme="4" tint="-0.499984740745262"/>
      </top>
      <bottom style="medium">
        <color theme="4" tint="-0.499984740745262"/>
      </bottom>
      <diagonal/>
    </border>
    <border>
      <left style="medium">
        <color theme="4" tint="-0.499984740745262"/>
      </left>
      <right style="thin">
        <color theme="4" tint="-0.499984740745262"/>
      </right>
      <top style="medium">
        <color theme="4" tint="-0.499984740745262"/>
      </top>
      <bottom style="medium">
        <color theme="4" tint="-0.499984740745262"/>
      </bottom>
      <diagonal/>
    </border>
    <border>
      <left style="medium">
        <color theme="0" tint="-4.9989318521683403E-2"/>
      </left>
      <right style="thin">
        <color theme="4" tint="-0.49998474074526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medium">
        <color theme="0" tint="-4.9989318521683403E-2"/>
      </left>
      <right style="thin">
        <color theme="4" tint="-0.499984740745262"/>
      </right>
      <top style="thin">
        <color theme="0" tint="-4.9989318521683403E-2"/>
      </top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0" tint="-4.9989318521683403E-2"/>
      </right>
      <top style="thin">
        <color theme="4" tint="-0.49998474074526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4" tint="-0.49998474074526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4" tint="-0.499984740745262"/>
      </bottom>
      <diagonal/>
    </border>
    <border>
      <left/>
      <right/>
      <top/>
      <bottom style="medium">
        <color theme="4" tint="-0.499984740745262"/>
      </bottom>
      <diagonal/>
    </border>
    <border diagonalDown="1">
      <left style="thin">
        <color theme="4" tint="-0.499984740745262"/>
      </left>
      <right style="thin">
        <color theme="0" tint="-4.9989318521683403E-2"/>
      </right>
      <top style="thin">
        <color theme="4" tint="-0.499984740745262"/>
      </top>
      <bottom style="thin">
        <color theme="0" tint="-4.9989318521683403E-2"/>
      </bottom>
      <diagonal style="thin">
        <color theme="0" tint="-4.9989318521683403E-2"/>
      </diagonal>
    </border>
    <border diagonalDown="1">
      <left style="thin">
        <color theme="4" tint="-0.49998474074526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 style="thin">
        <color theme="0" tint="-4.9989318521683403E-2"/>
      </diagonal>
    </border>
    <border>
      <left style="medium">
        <color theme="4" tint="-0.499984740745262"/>
      </left>
      <right/>
      <top/>
      <bottom style="medium">
        <color theme="4" tint="-0.499984740745262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4" tint="-0.499984740745262"/>
      </bottom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0" tint="-4.9989318521683403E-2"/>
      </right>
      <top/>
      <bottom style="thin">
        <color theme="4" tint="-0.499984740745262"/>
      </bottom>
      <diagonal/>
    </border>
    <border>
      <left style="thin">
        <color theme="0" tint="-4.9989318521683403E-2"/>
      </left>
      <right/>
      <top style="thin">
        <color theme="4" tint="-0.499984740745262"/>
      </top>
      <bottom style="thin">
        <color theme="0" tint="-4.9989318521683403E-2"/>
      </bottom>
      <diagonal/>
    </border>
    <border>
      <left/>
      <right style="thin">
        <color theme="4" tint="-0.499984740745262"/>
      </right>
      <top style="thin">
        <color theme="4" tint="-0.499984740745262"/>
      </top>
      <bottom style="thin">
        <color theme="0" tint="-4.9989318521683403E-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4" tint="-0.499984740745262"/>
      </left>
      <right style="thin">
        <color indexed="64"/>
      </right>
      <top/>
      <bottom style="thin">
        <color theme="4" tint="-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theme="4" tint="-0.499984740745262"/>
      </bottom>
      <diagonal/>
    </border>
    <border>
      <left style="thin">
        <color theme="4" tint="-0.49998474074526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 tint="-4.9989318521683403E-2"/>
      </bottom>
      <diagonal/>
    </border>
    <border>
      <left/>
      <right style="thin">
        <color indexed="64"/>
      </right>
      <top style="thin">
        <color indexed="64"/>
      </top>
      <bottom style="thin">
        <color theme="0" tint="-4.9989318521683403E-2"/>
      </bottom>
      <diagonal/>
    </border>
    <border>
      <left style="thin">
        <color indexed="64"/>
      </left>
      <right style="thin">
        <color theme="0"/>
      </right>
      <top/>
      <bottom style="thin">
        <color indexed="64"/>
      </bottom>
      <diagonal/>
    </border>
    <border>
      <left style="thin">
        <color indexed="64"/>
      </left>
      <right style="thin">
        <color theme="4" tint="-0.499984740745262"/>
      </right>
      <top/>
      <bottom style="thin">
        <color indexed="64"/>
      </bottom>
      <diagonal/>
    </border>
    <border>
      <left style="thin">
        <color indexed="64"/>
      </left>
      <right style="thin">
        <color theme="4" tint="-0.499984740745262"/>
      </right>
      <top/>
      <bottom style="thin">
        <color theme="4" tint="-0.499984740745262"/>
      </bottom>
      <diagonal/>
    </border>
    <border>
      <left style="thin">
        <color indexed="64"/>
      </left>
      <right/>
      <top style="thin">
        <color indexed="64"/>
      </top>
      <bottom style="thin">
        <color theme="0" tint="-4.9989318521683403E-2"/>
      </bottom>
      <diagonal/>
    </border>
    <border>
      <left/>
      <right/>
      <top style="thin">
        <color indexed="64"/>
      </top>
      <bottom style="thin">
        <color theme="0" tint="-4.9989318521683403E-2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4" tint="-0.499984740745262"/>
      </right>
      <top style="thin">
        <color theme="4" tint="-0.499984740745262"/>
      </top>
      <bottom style="thin">
        <color indexed="64"/>
      </bottom>
      <diagonal/>
    </border>
    <border>
      <left style="thin">
        <color theme="4" tint="-0.499984740745262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indexed="64"/>
      </right>
      <top style="thin">
        <color theme="0" tint="-4.9989318521683403E-2"/>
      </top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theme="4" tint="-0.499984740745262"/>
      </bottom>
      <diagonal/>
    </border>
    <border>
      <left style="thin">
        <color theme="0" tint="-4.9989318521683403E-2"/>
      </left>
      <right/>
      <top style="thin">
        <color indexed="64"/>
      </top>
      <bottom style="thin">
        <color theme="0"/>
      </bottom>
      <diagonal/>
    </border>
    <border>
      <left style="thin">
        <color theme="0" tint="-4.9989318521683403E-2"/>
      </left>
      <right/>
      <top style="thin">
        <color indexed="64"/>
      </top>
      <bottom style="thin">
        <color theme="0" tint="-4.9989318521683403E-2"/>
      </bottom>
      <diagonal/>
    </border>
    <border>
      <left/>
      <right style="thin">
        <color indexed="64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indexed="64"/>
      </top>
      <bottom/>
      <diagonal/>
    </border>
    <border>
      <left/>
      <right style="thin">
        <color theme="0" tint="-4.9989318521683403E-2"/>
      </right>
      <top/>
      <bottom/>
      <diagonal/>
    </border>
    <border>
      <left/>
      <right style="medium">
        <color theme="0" tint="-4.9989318521683403E-2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medium">
        <color theme="0" tint="-4.9989318521683403E-2"/>
      </right>
      <top style="thin">
        <color theme="0"/>
      </top>
      <bottom/>
      <diagonal/>
    </border>
    <border>
      <left style="medium">
        <color theme="0" tint="-4.9989318521683403E-2"/>
      </left>
      <right/>
      <top/>
      <bottom style="thin">
        <color theme="0" tint="-4.9989318521683403E-2"/>
      </bottom>
      <diagonal/>
    </border>
    <border>
      <left style="thin">
        <color indexed="64"/>
      </left>
      <right style="medium">
        <color theme="4" tint="-0.499984740745262"/>
      </right>
      <top/>
      <bottom style="thin">
        <color indexed="64"/>
      </bottom>
      <diagonal/>
    </border>
    <border>
      <left style="thin">
        <color indexed="64"/>
      </left>
      <right style="medium">
        <color theme="4" tint="-0.499984740745262"/>
      </right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0" tint="-4.9989318521683403E-2"/>
      </bottom>
      <diagonal/>
    </border>
    <border>
      <left/>
      <right style="thin">
        <color theme="4" tint="-0.499984740745262"/>
      </right>
      <top/>
      <bottom/>
      <diagonal/>
    </border>
  </borders>
  <cellStyleXfs count="9">
    <xf numFmtId="0" fontId="0" fillId="0" borderId="0"/>
    <xf numFmtId="0" fontId="2" fillId="0" borderId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149">
    <xf numFmtId="0" fontId="0" fillId="0" borderId="0" xfId="0"/>
    <xf numFmtId="0" fontId="5" fillId="0" borderId="0" xfId="1" applyFont="1" applyAlignment="1" applyProtection="1">
      <alignment vertical="center"/>
    </xf>
    <xf numFmtId="0" fontId="4" fillId="0" borderId="0" xfId="0" applyFont="1" applyFill="1" applyAlignment="1" applyProtection="1">
      <alignment horizontal="left" vertical="center"/>
    </xf>
    <xf numFmtId="0" fontId="4" fillId="0" borderId="0" xfId="0" applyFont="1" applyFill="1" applyAlignment="1" applyProtection="1">
      <alignment vertical="center"/>
    </xf>
    <xf numFmtId="166" fontId="0" fillId="0" borderId="0" xfId="3" applyNumberFormat="1" applyFont="1" applyFill="1" applyAlignment="1" applyProtection="1">
      <alignment vertical="center"/>
    </xf>
    <xf numFmtId="166" fontId="0" fillId="0" borderId="0" xfId="3" applyNumberFormat="1" applyFont="1" applyAlignment="1" applyProtection="1">
      <alignment vertical="center"/>
    </xf>
    <xf numFmtId="0" fontId="8" fillId="0" borderId="0" xfId="1" applyFont="1" applyAlignment="1" applyProtection="1">
      <alignment horizontal="left" vertical="center" indent="3"/>
    </xf>
    <xf numFmtId="0" fontId="7" fillId="2" borderId="38" xfId="1" applyFont="1" applyFill="1" applyBorder="1" applyAlignment="1" applyProtection="1">
      <alignment horizontal="center" vertical="center"/>
    </xf>
    <xf numFmtId="0" fontId="2" fillId="0" borderId="0" xfId="1" applyAlignment="1" applyProtection="1">
      <alignment vertical="center"/>
    </xf>
    <xf numFmtId="4" fontId="2" fillId="0" borderId="0" xfId="1" applyNumberFormat="1" applyAlignment="1" applyProtection="1">
      <alignment vertical="center"/>
    </xf>
    <xf numFmtId="165" fontId="0" fillId="0" borderId="0" xfId="2" applyNumberFormat="1" applyFont="1" applyAlignment="1" applyProtection="1">
      <alignment vertical="center"/>
    </xf>
    <xf numFmtId="0" fontId="7" fillId="2" borderId="15" xfId="1" applyFont="1" applyFill="1" applyBorder="1" applyAlignment="1" applyProtection="1">
      <alignment horizontal="left" vertical="center" indent="2"/>
    </xf>
    <xf numFmtId="0" fontId="7" fillId="2" borderId="15" xfId="1" applyFont="1" applyFill="1" applyBorder="1" applyAlignment="1" applyProtection="1">
      <alignment vertical="center"/>
    </xf>
    <xf numFmtId="2" fontId="2" fillId="0" borderId="0" xfId="1" applyNumberFormat="1" applyAlignment="1" applyProtection="1">
      <alignment vertical="center"/>
    </xf>
    <xf numFmtId="0" fontId="10" fillId="0" borderId="12" xfId="1" applyFont="1" applyFill="1" applyBorder="1" applyAlignment="1" applyProtection="1">
      <alignment vertical="center"/>
    </xf>
    <xf numFmtId="1" fontId="11" fillId="0" borderId="13" xfId="1" applyNumberFormat="1" applyFont="1" applyFill="1" applyBorder="1" applyAlignment="1" applyProtection="1">
      <alignment horizontal="center" vertical="center"/>
    </xf>
    <xf numFmtId="0" fontId="11" fillId="0" borderId="13" xfId="1" applyFont="1" applyFill="1" applyBorder="1" applyAlignment="1" applyProtection="1">
      <alignment horizontal="center" vertical="center"/>
    </xf>
    <xf numFmtId="168" fontId="12" fillId="2" borderId="16" xfId="1" applyNumberFormat="1" applyFont="1" applyFill="1" applyBorder="1" applyAlignment="1" applyProtection="1">
      <alignment horizontal="right" vertical="center" indent="1"/>
    </xf>
    <xf numFmtId="0" fontId="6" fillId="4" borderId="34" xfId="4" applyNumberFormat="1" applyFont="1" applyFill="1" applyBorder="1" applyAlignment="1" applyProtection="1">
      <alignment horizontal="center" vertical="center"/>
    </xf>
    <xf numFmtId="10" fontId="6" fillId="4" borderId="34" xfId="8" applyNumberFormat="1" applyFont="1" applyFill="1" applyBorder="1" applyAlignment="1" applyProtection="1">
      <alignment horizontal="right" vertical="center" indent="1"/>
    </xf>
    <xf numFmtId="10" fontId="6" fillId="4" borderId="40" xfId="8" applyNumberFormat="1" applyFont="1" applyFill="1" applyBorder="1" applyAlignment="1" applyProtection="1">
      <alignment horizontal="right" vertical="center" indent="1"/>
    </xf>
    <xf numFmtId="0" fontId="6" fillId="0" borderId="4" xfId="1" applyFont="1" applyBorder="1" applyAlignment="1" applyProtection="1">
      <alignment horizontal="center" vertical="center"/>
    </xf>
    <xf numFmtId="2" fontId="6" fillId="0" borderId="4" xfId="1" applyNumberFormat="1" applyFont="1" applyBorder="1" applyAlignment="1" applyProtection="1">
      <alignment horizontal="center" vertical="center"/>
    </xf>
    <xf numFmtId="1" fontId="9" fillId="0" borderId="8" xfId="1" applyNumberFormat="1" applyFont="1" applyFill="1" applyBorder="1" applyAlignment="1" applyProtection="1">
      <alignment horizontal="center" vertical="center"/>
    </xf>
    <xf numFmtId="2" fontId="6" fillId="0" borderId="4" xfId="1" applyNumberFormat="1" applyFont="1" applyFill="1" applyBorder="1" applyAlignment="1" applyProtection="1">
      <alignment horizontal="center" vertical="center"/>
    </xf>
    <xf numFmtId="168" fontId="12" fillId="2" borderId="23" xfId="1" applyNumberFormat="1" applyFont="1" applyFill="1" applyBorder="1" applyAlignment="1" applyProtection="1">
      <alignment horizontal="right" vertical="center" indent="1"/>
    </xf>
    <xf numFmtId="168" fontId="6" fillId="0" borderId="10" xfId="4" applyNumberFormat="1" applyFont="1" applyFill="1" applyBorder="1" applyAlignment="1" applyProtection="1">
      <alignment horizontal="right" vertical="center" indent="1"/>
    </xf>
    <xf numFmtId="0" fontId="6" fillId="0" borderId="39" xfId="1" applyFont="1" applyBorder="1" applyAlignment="1" applyProtection="1">
      <alignment horizontal="center" vertical="center"/>
    </xf>
    <xf numFmtId="168" fontId="12" fillId="2" borderId="24" xfId="1" applyNumberFormat="1" applyFont="1" applyFill="1" applyBorder="1" applyAlignment="1" applyProtection="1">
      <alignment horizontal="right" vertical="center" indent="1"/>
    </xf>
    <xf numFmtId="0" fontId="7" fillId="2" borderId="28" xfId="1" applyFont="1" applyFill="1" applyBorder="1" applyAlignment="1" applyProtection="1">
      <alignment horizontal="center" vertical="center"/>
    </xf>
    <xf numFmtId="0" fontId="7" fillId="2" borderId="17" xfId="1" applyFont="1" applyFill="1" applyBorder="1" applyAlignment="1" applyProtection="1">
      <alignment horizontal="center" vertical="center" wrapText="1"/>
    </xf>
    <xf numFmtId="0" fontId="2" fillId="0" borderId="12" xfId="1" applyFill="1" applyBorder="1" applyAlignment="1" applyProtection="1">
      <alignment vertical="center"/>
    </xf>
    <xf numFmtId="0" fontId="9" fillId="0" borderId="22" xfId="1" applyFont="1" applyBorder="1" applyAlignment="1" applyProtection="1">
      <alignment horizontal="center" vertical="center"/>
    </xf>
    <xf numFmtId="0" fontId="9" fillId="0" borderId="13" xfId="1" applyFont="1" applyFill="1" applyBorder="1" applyAlignment="1" applyProtection="1">
      <alignment horizontal="center" vertical="center"/>
    </xf>
    <xf numFmtId="0" fontId="9" fillId="0" borderId="14" xfId="1" applyFont="1" applyFill="1" applyBorder="1" applyAlignment="1" applyProtection="1">
      <alignment horizontal="center" vertical="center"/>
    </xf>
    <xf numFmtId="1" fontId="9" fillId="0" borderId="9" xfId="1" applyNumberFormat="1" applyFont="1" applyFill="1" applyBorder="1" applyAlignment="1" applyProtection="1">
      <alignment horizontal="center" vertical="center"/>
    </xf>
    <xf numFmtId="2" fontId="6" fillId="0" borderId="19" xfId="1" applyNumberFormat="1" applyFont="1" applyBorder="1" applyAlignment="1" applyProtection="1">
      <alignment horizontal="center" vertical="center"/>
    </xf>
    <xf numFmtId="2" fontId="6" fillId="0" borderId="3" xfId="1" applyNumberFormat="1" applyFont="1" applyBorder="1" applyAlignment="1" applyProtection="1">
      <alignment horizontal="center" vertical="center"/>
    </xf>
    <xf numFmtId="2" fontId="6" fillId="0" borderId="11" xfId="1" applyNumberFormat="1" applyFont="1" applyBorder="1" applyAlignment="1" applyProtection="1">
      <alignment horizontal="center" vertical="center"/>
    </xf>
    <xf numFmtId="2" fontId="6" fillId="0" borderId="18" xfId="1" applyNumberFormat="1" applyFont="1" applyBorder="1" applyAlignment="1" applyProtection="1">
      <alignment horizontal="center" vertical="center"/>
    </xf>
    <xf numFmtId="2" fontId="6" fillId="0" borderId="5" xfId="1" applyNumberFormat="1" applyFont="1" applyBorder="1" applyAlignment="1" applyProtection="1">
      <alignment horizontal="center" vertical="center"/>
    </xf>
    <xf numFmtId="1" fontId="9" fillId="0" borderId="20" xfId="1" applyNumberFormat="1" applyFont="1" applyFill="1" applyBorder="1" applyAlignment="1" applyProtection="1">
      <alignment horizontal="center" vertical="center"/>
    </xf>
    <xf numFmtId="2" fontId="6" fillId="0" borderId="21" xfId="1" applyNumberFormat="1" applyFont="1" applyBorder="1" applyAlignment="1" applyProtection="1">
      <alignment horizontal="center" vertical="center"/>
    </xf>
    <xf numFmtId="2" fontId="6" fillId="0" borderId="6" xfId="1" applyNumberFormat="1" applyFont="1" applyBorder="1" applyAlignment="1" applyProtection="1">
      <alignment horizontal="center" vertical="center"/>
    </xf>
    <xf numFmtId="2" fontId="6" fillId="0" borderId="7" xfId="1" applyNumberFormat="1" applyFont="1" applyBorder="1" applyAlignment="1" applyProtection="1">
      <alignment horizontal="center" vertical="center"/>
    </xf>
    <xf numFmtId="0" fontId="33" fillId="2" borderId="27" xfId="1" applyFont="1" applyFill="1" applyBorder="1" applyAlignment="1" applyProtection="1">
      <alignment horizontal="center" vertical="center" wrapText="1"/>
    </xf>
    <xf numFmtId="167" fontId="6" fillId="3" borderId="34" xfId="4" applyNumberFormat="1" applyFont="1" applyFill="1" applyBorder="1" applyAlignment="1" applyProtection="1">
      <alignment horizontal="right" vertical="center"/>
      <protection locked="0"/>
    </xf>
    <xf numFmtId="167" fontId="6" fillId="3" borderId="40" xfId="4" applyNumberFormat="1" applyFont="1" applyFill="1" applyBorder="1" applyAlignment="1" applyProtection="1">
      <alignment horizontal="right" vertical="center"/>
      <protection locked="0"/>
    </xf>
    <xf numFmtId="43" fontId="36" fillId="0" borderId="38" xfId="3" applyFont="1" applyFill="1" applyBorder="1" applyAlignment="1" applyProtection="1">
      <alignment horizontal="right" vertical="center"/>
    </xf>
    <xf numFmtId="43" fontId="9" fillId="0" borderId="38" xfId="3" applyFont="1" applyFill="1" applyBorder="1" applyAlignment="1" applyProtection="1">
      <alignment horizontal="right" vertical="center"/>
    </xf>
    <xf numFmtId="169" fontId="2" fillId="0" borderId="0" xfId="3" applyNumberFormat="1" applyFont="1" applyAlignment="1" applyProtection="1">
      <alignment vertical="center"/>
    </xf>
    <xf numFmtId="0" fontId="7" fillId="2" borderId="46" xfId="1" applyFont="1" applyFill="1" applyBorder="1" applyAlignment="1" applyProtection="1">
      <alignment horizontal="center" vertical="center" wrapText="1"/>
    </xf>
    <xf numFmtId="43" fontId="30" fillId="0" borderId="38" xfId="3" applyFont="1" applyFill="1" applyBorder="1" applyAlignment="1" applyProtection="1">
      <alignment horizontal="left" vertical="center"/>
    </xf>
    <xf numFmtId="43" fontId="31" fillId="0" borderId="38" xfId="3" applyFont="1" applyFill="1" applyBorder="1" applyAlignment="1" applyProtection="1">
      <alignment horizontal="left" vertical="center"/>
    </xf>
    <xf numFmtId="0" fontId="4" fillId="4" borderId="0" xfId="0" applyFont="1" applyFill="1" applyAlignment="1" applyProtection="1">
      <alignment vertical="center"/>
    </xf>
    <xf numFmtId="0" fontId="2" fillId="4" borderId="0" xfId="1" applyFill="1" applyAlignment="1" applyProtection="1">
      <alignment vertical="center"/>
    </xf>
    <xf numFmtId="0" fontId="2" fillId="0" borderId="0" xfId="1" applyBorder="1" applyAlignment="1" applyProtection="1">
      <alignment vertical="center"/>
    </xf>
    <xf numFmtId="0" fontId="7" fillId="2" borderId="49" xfId="1" applyFont="1" applyFill="1" applyBorder="1" applyAlignment="1" applyProtection="1">
      <alignment horizontal="center" vertical="center" wrapText="1"/>
    </xf>
    <xf numFmtId="0" fontId="7" fillId="2" borderId="51" xfId="1" applyFont="1" applyFill="1" applyBorder="1" applyAlignment="1" applyProtection="1">
      <alignment horizontal="center" vertical="center" wrapText="1"/>
    </xf>
    <xf numFmtId="0" fontId="7" fillId="2" borderId="44" xfId="1" applyFont="1" applyFill="1" applyBorder="1" applyAlignment="1" applyProtection="1">
      <alignment horizontal="center" vertical="center" wrapText="1"/>
    </xf>
    <xf numFmtId="167" fontId="6" fillId="3" borderId="52" xfId="4" applyNumberFormat="1" applyFont="1" applyFill="1" applyBorder="1" applyAlignment="1" applyProtection="1">
      <alignment horizontal="center" vertical="center"/>
      <protection locked="0"/>
    </xf>
    <xf numFmtId="167" fontId="6" fillId="3" borderId="48" xfId="4" applyNumberFormat="1" applyFont="1" applyFill="1" applyBorder="1" applyAlignment="1" applyProtection="1">
      <alignment horizontal="center" vertical="center"/>
      <protection locked="0"/>
    </xf>
    <xf numFmtId="0" fontId="7" fillId="4" borderId="0" xfId="1" applyFont="1" applyFill="1" applyBorder="1" applyAlignment="1" applyProtection="1">
      <alignment horizontal="center" vertical="center" wrapText="1"/>
    </xf>
    <xf numFmtId="166" fontId="6" fillId="0" borderId="0" xfId="3" applyNumberFormat="1" applyFont="1" applyAlignment="1" applyProtection="1">
      <alignment vertical="center"/>
    </xf>
    <xf numFmtId="166" fontId="6" fillId="0" borderId="0" xfId="3" applyNumberFormat="1" applyFont="1" applyFill="1" applyAlignment="1" applyProtection="1">
      <alignment vertical="center"/>
    </xf>
    <xf numFmtId="166" fontId="6" fillId="0" borderId="0" xfId="3" applyNumberFormat="1" applyFont="1" applyAlignment="1" applyProtection="1">
      <alignment horizontal="center" vertical="center" wrapText="1"/>
    </xf>
    <xf numFmtId="0" fontId="6" fillId="3" borderId="39" xfId="1" applyFont="1" applyFill="1" applyBorder="1" applyAlignment="1" applyProtection="1">
      <alignment horizontal="center" vertical="center"/>
    </xf>
    <xf numFmtId="0" fontId="7" fillId="2" borderId="58" xfId="1" applyFont="1" applyFill="1" applyBorder="1" applyAlignment="1" applyProtection="1">
      <alignment horizontal="center" vertical="center" wrapText="1"/>
    </xf>
    <xf numFmtId="0" fontId="6" fillId="3" borderId="53" xfId="1" applyFont="1" applyFill="1" applyBorder="1" applyAlignment="1" applyProtection="1">
      <alignment horizontal="center" vertical="center"/>
    </xf>
    <xf numFmtId="0" fontId="6" fillId="3" borderId="59" xfId="1" applyFont="1" applyFill="1" applyBorder="1" applyAlignment="1" applyProtection="1">
      <alignment horizontal="center" vertical="center"/>
    </xf>
    <xf numFmtId="0" fontId="38" fillId="5" borderId="43" xfId="0" applyFont="1" applyFill="1" applyBorder="1" applyAlignment="1" applyProtection="1">
      <alignment horizontal="left" vertical="center" indent="1"/>
    </xf>
    <xf numFmtId="43" fontId="39" fillId="0" borderId="38" xfId="3" applyFont="1" applyFill="1" applyBorder="1" applyAlignment="1" applyProtection="1">
      <alignment horizontal="right" vertical="center"/>
    </xf>
    <xf numFmtId="0" fontId="33" fillId="2" borderId="70" xfId="1" applyFont="1" applyFill="1" applyBorder="1" applyAlignment="1" applyProtection="1">
      <alignment horizontal="center" vertical="center" wrapText="1"/>
    </xf>
    <xf numFmtId="0" fontId="6" fillId="4" borderId="47" xfId="4" applyNumberFormat="1" applyFont="1" applyFill="1" applyBorder="1" applyAlignment="1" applyProtection="1">
      <alignment horizontal="center" vertical="center"/>
    </xf>
    <xf numFmtId="0" fontId="6" fillId="0" borderId="59" xfId="1" applyFont="1" applyBorder="1" applyAlignment="1" applyProtection="1">
      <alignment horizontal="center" vertical="center"/>
    </xf>
    <xf numFmtId="167" fontId="6" fillId="3" borderId="48" xfId="4" applyNumberFormat="1" applyFont="1" applyFill="1" applyBorder="1" applyAlignment="1" applyProtection="1">
      <alignment horizontal="right" vertical="center"/>
      <protection locked="0"/>
    </xf>
    <xf numFmtId="167" fontId="6" fillId="3" borderId="60" xfId="4" applyNumberFormat="1" applyFont="1" applyFill="1" applyBorder="1" applyAlignment="1" applyProtection="1">
      <alignment horizontal="right" vertical="center"/>
      <protection locked="0"/>
    </xf>
    <xf numFmtId="10" fontId="6" fillId="4" borderId="60" xfId="8" applyNumberFormat="1" applyFont="1" applyFill="1" applyBorder="1" applyAlignment="1" applyProtection="1">
      <alignment horizontal="right" vertical="center" indent="1"/>
    </xf>
    <xf numFmtId="10" fontId="6" fillId="4" borderId="48" xfId="8" applyNumberFormat="1" applyFont="1" applyFill="1" applyBorder="1" applyAlignment="1" applyProtection="1">
      <alignment horizontal="right" vertical="center" indent="1"/>
    </xf>
    <xf numFmtId="0" fontId="6" fillId="0" borderId="3" xfId="1" applyFont="1" applyBorder="1" applyAlignment="1" applyProtection="1">
      <alignment horizontal="center" vertical="center"/>
    </xf>
    <xf numFmtId="167" fontId="6" fillId="3" borderId="67" xfId="4" applyNumberFormat="1" applyFont="1" applyFill="1" applyBorder="1" applyAlignment="1" applyProtection="1">
      <alignment horizontal="right" vertical="center"/>
      <protection locked="0"/>
    </xf>
    <xf numFmtId="167" fontId="6" fillId="3" borderId="66" xfId="4" applyNumberFormat="1" applyFont="1" applyFill="1" applyBorder="1" applyAlignment="1" applyProtection="1">
      <alignment horizontal="right" vertical="center"/>
      <protection locked="0"/>
    </xf>
    <xf numFmtId="0" fontId="7" fillId="2" borderId="72" xfId="1" applyFont="1" applyFill="1" applyBorder="1" applyAlignment="1" applyProtection="1">
      <alignment horizontal="center" vertical="center" wrapText="1"/>
    </xf>
    <xf numFmtId="0" fontId="7" fillId="2" borderId="74" xfId="1" applyFont="1" applyFill="1" applyBorder="1" applyAlignment="1" applyProtection="1">
      <alignment horizontal="center" vertical="center" wrapText="1"/>
    </xf>
    <xf numFmtId="167" fontId="6" fillId="3" borderId="11" xfId="4" applyNumberFormat="1" applyFont="1" applyFill="1" applyBorder="1" applyAlignment="1" applyProtection="1">
      <alignment horizontal="right" vertical="center"/>
      <protection locked="0"/>
    </xf>
    <xf numFmtId="167" fontId="6" fillId="3" borderId="5" xfId="4" applyNumberFormat="1" applyFont="1" applyFill="1" applyBorder="1" applyAlignment="1" applyProtection="1">
      <alignment horizontal="right" vertical="center"/>
      <protection locked="0"/>
    </xf>
    <xf numFmtId="167" fontId="6" fillId="3" borderId="77" xfId="4" applyNumberFormat="1" applyFont="1" applyFill="1" applyBorder="1" applyAlignment="1" applyProtection="1">
      <alignment horizontal="right" vertical="center"/>
      <protection locked="0"/>
    </xf>
    <xf numFmtId="167" fontId="6" fillId="3" borderId="76" xfId="4" applyNumberFormat="1" applyFont="1" applyFill="1" applyBorder="1" applyAlignment="1" applyProtection="1">
      <alignment horizontal="right" vertical="center"/>
      <protection locked="0"/>
    </xf>
    <xf numFmtId="0" fontId="33" fillId="2" borderId="79" xfId="1" applyFont="1" applyFill="1" applyBorder="1" applyAlignment="1" applyProtection="1">
      <alignment horizontal="center" vertical="center" wrapText="1"/>
    </xf>
    <xf numFmtId="10" fontId="6" fillId="4" borderId="3" xfId="8" applyNumberFormat="1" applyFont="1" applyFill="1" applyBorder="1" applyAlignment="1" applyProtection="1">
      <alignment horizontal="right" vertical="center" indent="1"/>
    </xf>
    <xf numFmtId="0" fontId="7" fillId="2" borderId="50" xfId="1" applyFont="1" applyFill="1" applyBorder="1" applyAlignment="1" applyProtection="1">
      <alignment horizontal="center" vertical="center" wrapText="1"/>
    </xf>
    <xf numFmtId="0" fontId="7" fillId="2" borderId="45" xfId="1" applyFont="1" applyFill="1" applyBorder="1" applyAlignment="1" applyProtection="1">
      <alignment horizontal="center" vertical="center" wrapText="1"/>
    </xf>
    <xf numFmtId="0" fontId="29" fillId="2" borderId="43" xfId="0" applyFont="1" applyFill="1" applyBorder="1" applyAlignment="1" applyProtection="1">
      <alignment horizontal="left" vertical="center" indent="1"/>
    </xf>
    <xf numFmtId="0" fontId="7" fillId="2" borderId="73" xfId="1" applyFont="1" applyFill="1" applyBorder="1" applyAlignment="1" applyProtection="1">
      <alignment horizontal="center" vertical="center" wrapText="1"/>
    </xf>
    <xf numFmtId="0" fontId="7" fillId="2" borderId="57" xfId="1" applyFont="1" applyFill="1" applyBorder="1" applyAlignment="1" applyProtection="1">
      <alignment horizontal="center" vertical="center" wrapText="1"/>
    </xf>
    <xf numFmtId="0" fontId="7" fillId="2" borderId="27" xfId="1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0" fontId="0" fillId="0" borderId="0" xfId="0" applyNumberFormat="1" applyAlignment="1" applyProtection="1">
      <alignment horizontal="center" vertical="center"/>
    </xf>
    <xf numFmtId="0" fontId="0" fillId="0" borderId="0" xfId="0" applyNumberFormat="1" applyAlignment="1" applyProtection="1">
      <alignment horizontal="left" vertical="center"/>
    </xf>
    <xf numFmtId="0" fontId="37" fillId="0" borderId="0" xfId="0" applyFont="1" applyAlignment="1" applyProtection="1">
      <alignment vertical="top"/>
    </xf>
    <xf numFmtId="167" fontId="6" fillId="4" borderId="34" xfId="4" applyNumberFormat="1" applyFont="1" applyFill="1" applyBorder="1" applyAlignment="1" applyProtection="1">
      <alignment horizontal="right" vertical="center"/>
    </xf>
    <xf numFmtId="167" fontId="6" fillId="4" borderId="60" xfId="4" applyNumberFormat="1" applyFont="1" applyFill="1" applyBorder="1" applyAlignment="1" applyProtection="1">
      <alignment horizontal="right" vertical="center"/>
    </xf>
    <xf numFmtId="0" fontId="0" fillId="4" borderId="0" xfId="0" applyFill="1" applyAlignment="1" applyProtection="1">
      <alignment vertical="center"/>
    </xf>
    <xf numFmtId="169" fontId="0" fillId="0" borderId="0" xfId="3" applyNumberFormat="1" applyFont="1" applyAlignment="1" applyProtection="1">
      <alignment vertical="center"/>
    </xf>
    <xf numFmtId="167" fontId="6" fillId="4" borderId="0" xfId="4" applyNumberFormat="1" applyFont="1" applyFill="1" applyBorder="1" applyAlignment="1" applyProtection="1">
      <alignment horizontal="right" vertical="center"/>
    </xf>
    <xf numFmtId="167" fontId="6" fillId="4" borderId="40" xfId="4" applyNumberFormat="1" applyFont="1" applyFill="1" applyBorder="1" applyAlignment="1" applyProtection="1">
      <alignment horizontal="right" vertical="center"/>
    </xf>
    <xf numFmtId="167" fontId="6" fillId="4" borderId="48" xfId="4" applyNumberFormat="1" applyFont="1" applyFill="1" applyBorder="1" applyAlignment="1" applyProtection="1">
      <alignment horizontal="right" vertical="center"/>
    </xf>
    <xf numFmtId="0" fontId="7" fillId="2" borderId="55" xfId="1" applyFont="1" applyFill="1" applyBorder="1" applyAlignment="1" applyProtection="1">
      <alignment horizontal="center" vertical="center" wrapText="1"/>
    </xf>
    <xf numFmtId="0" fontId="7" fillId="2" borderId="50" xfId="1" applyFont="1" applyFill="1" applyBorder="1" applyAlignment="1" applyProtection="1">
      <alignment horizontal="center" vertical="center" wrapText="1"/>
    </xf>
    <xf numFmtId="0" fontId="7" fillId="2" borderId="45" xfId="1" applyFont="1" applyFill="1" applyBorder="1" applyAlignment="1" applyProtection="1">
      <alignment horizontal="center" vertical="center" wrapText="1"/>
    </xf>
    <xf numFmtId="0" fontId="7" fillId="2" borderId="64" xfId="1" applyFont="1" applyFill="1" applyBorder="1" applyAlignment="1" applyProtection="1">
      <alignment horizontal="center" vertical="center" wrapText="1"/>
    </xf>
    <xf numFmtId="0" fontId="29" fillId="2" borderId="43" xfId="0" applyFont="1" applyFill="1" applyBorder="1" applyAlignment="1" applyProtection="1">
      <alignment horizontal="left" vertical="center" indent="1"/>
    </xf>
    <xf numFmtId="0" fontId="29" fillId="2" borderId="44" xfId="0" applyFont="1" applyFill="1" applyBorder="1" applyAlignment="1" applyProtection="1">
      <alignment horizontal="left" vertical="center" indent="1"/>
    </xf>
    <xf numFmtId="0" fontId="28" fillId="5" borderId="41" xfId="1" applyFont="1" applyFill="1" applyBorder="1" applyAlignment="1" applyProtection="1">
      <alignment horizontal="center" vertical="center"/>
    </xf>
    <xf numFmtId="0" fontId="28" fillId="5" borderId="42" xfId="1" applyFont="1" applyFill="1" applyBorder="1" applyAlignment="1" applyProtection="1">
      <alignment horizontal="center" vertical="center"/>
    </xf>
    <xf numFmtId="0" fontId="7" fillId="2" borderId="68" xfId="1" applyFont="1" applyFill="1" applyBorder="1" applyAlignment="1" applyProtection="1">
      <alignment horizontal="center" vertical="center" wrapText="1"/>
    </xf>
    <xf numFmtId="0" fontId="7" fillId="2" borderId="73" xfId="1" applyFont="1" applyFill="1" applyBorder="1" applyAlignment="1" applyProtection="1">
      <alignment horizontal="center" vertical="center" wrapText="1"/>
    </xf>
    <xf numFmtId="0" fontId="5" fillId="2" borderId="30" xfId="1" applyFont="1" applyFill="1" applyBorder="1" applyAlignment="1" applyProtection="1">
      <alignment horizontal="center" vertical="center"/>
    </xf>
    <xf numFmtId="0" fontId="5" fillId="2" borderId="31" xfId="1" applyFont="1" applyFill="1" applyBorder="1" applyAlignment="1" applyProtection="1">
      <alignment horizontal="center" vertical="center"/>
    </xf>
    <xf numFmtId="0" fontId="7" fillId="2" borderId="25" xfId="1" applyFont="1" applyFill="1" applyBorder="1" applyAlignment="1" applyProtection="1">
      <alignment horizontal="center" vertical="center" wrapText="1"/>
    </xf>
    <xf numFmtId="0" fontId="7" fillId="2" borderId="35" xfId="1" applyFont="1" applyFill="1" applyBorder="1" applyAlignment="1" applyProtection="1">
      <alignment horizontal="center" vertical="center" wrapText="1"/>
    </xf>
    <xf numFmtId="0" fontId="7" fillId="2" borderId="26" xfId="1" applyFont="1" applyFill="1" applyBorder="1" applyAlignment="1" applyProtection="1">
      <alignment horizontal="center" vertical="center" wrapText="1"/>
    </xf>
    <xf numFmtId="0" fontId="7" fillId="2" borderId="33" xfId="1" applyFont="1" applyFill="1" applyBorder="1" applyAlignment="1" applyProtection="1">
      <alignment horizontal="center" vertical="center" wrapText="1"/>
    </xf>
    <xf numFmtId="0" fontId="7" fillId="2" borderId="36" xfId="1" applyFont="1" applyFill="1" applyBorder="1" applyAlignment="1" applyProtection="1">
      <alignment horizontal="center" vertical="center"/>
    </xf>
    <xf numFmtId="0" fontId="7" fillId="2" borderId="37" xfId="1" applyFont="1" applyFill="1" applyBorder="1" applyAlignment="1" applyProtection="1">
      <alignment horizontal="center" vertical="center"/>
    </xf>
    <xf numFmtId="0" fontId="7" fillId="2" borderId="1" xfId="1" applyFont="1" applyFill="1" applyBorder="1" applyAlignment="1" applyProtection="1">
      <alignment horizontal="left" vertical="center"/>
    </xf>
    <xf numFmtId="0" fontId="7" fillId="2" borderId="0" xfId="1" applyFont="1" applyFill="1" applyBorder="1" applyAlignment="1" applyProtection="1">
      <alignment horizontal="left" vertical="center"/>
    </xf>
    <xf numFmtId="0" fontId="7" fillId="2" borderId="2" xfId="1" applyFont="1" applyFill="1" applyBorder="1" applyAlignment="1" applyProtection="1">
      <alignment horizontal="left" vertical="center"/>
    </xf>
    <xf numFmtId="0" fontId="7" fillId="2" borderId="56" xfId="1" applyFont="1" applyFill="1" applyBorder="1" applyAlignment="1" applyProtection="1">
      <alignment horizontal="center" vertical="center" wrapText="1"/>
    </xf>
    <xf numFmtId="0" fontId="7" fillId="2" borderId="71" xfId="1" applyFont="1" applyFill="1" applyBorder="1" applyAlignment="1" applyProtection="1">
      <alignment horizontal="center" vertical="center" wrapText="1"/>
    </xf>
    <xf numFmtId="0" fontId="7" fillId="2" borderId="57" xfId="1" applyFont="1" applyFill="1" applyBorder="1" applyAlignment="1" applyProtection="1">
      <alignment horizontal="center" vertical="center" wrapText="1"/>
    </xf>
    <xf numFmtId="0" fontId="7" fillId="2" borderId="69" xfId="1" applyFont="1" applyFill="1" applyBorder="1" applyAlignment="1" applyProtection="1">
      <alignment horizontal="center" vertical="center"/>
    </xf>
    <xf numFmtId="0" fontId="7" fillId="2" borderId="50" xfId="1" applyFont="1" applyFill="1" applyBorder="1" applyAlignment="1" applyProtection="1">
      <alignment horizontal="center" vertical="center"/>
    </xf>
    <xf numFmtId="0" fontId="7" fillId="2" borderId="32" xfId="1" applyFont="1" applyFill="1" applyBorder="1" applyAlignment="1" applyProtection="1">
      <alignment horizontal="left" vertical="top" wrapText="1"/>
    </xf>
    <xf numFmtId="0" fontId="7" fillId="2" borderId="29" xfId="1" applyFont="1" applyFill="1" applyBorder="1" applyAlignment="1" applyProtection="1">
      <alignment horizontal="left" vertical="top" wrapText="1"/>
    </xf>
    <xf numFmtId="0" fontId="29" fillId="2" borderId="75" xfId="1" applyFont="1" applyFill="1" applyBorder="1" applyAlignment="1" applyProtection="1">
      <alignment horizontal="center" vertical="center" wrapText="1"/>
    </xf>
    <xf numFmtId="0" fontId="29" fillId="2" borderId="15" xfId="1" applyFont="1" applyFill="1" applyBorder="1" applyAlignment="1" applyProtection="1">
      <alignment horizontal="center" vertical="center" wrapText="1"/>
    </xf>
    <xf numFmtId="0" fontId="29" fillId="2" borderId="78" xfId="1" applyFont="1" applyFill="1" applyBorder="1" applyAlignment="1" applyProtection="1">
      <alignment horizontal="center" vertical="center" wrapText="1"/>
    </xf>
    <xf numFmtId="0" fontId="7" fillId="2" borderId="27" xfId="1" applyFont="1" applyFill="1" applyBorder="1" applyAlignment="1" applyProtection="1">
      <alignment horizontal="center" vertical="center" wrapText="1"/>
    </xf>
    <xf numFmtId="0" fontId="7" fillId="2" borderId="38" xfId="1" applyFont="1" applyFill="1" applyBorder="1" applyAlignment="1" applyProtection="1">
      <alignment horizontal="left" vertical="center"/>
    </xf>
    <xf numFmtId="0" fontId="28" fillId="5" borderId="38" xfId="1" applyFont="1" applyFill="1" applyBorder="1" applyAlignment="1" applyProtection="1">
      <alignment horizontal="left" vertical="center"/>
    </xf>
    <xf numFmtId="0" fontId="28" fillId="2" borderId="54" xfId="1" applyFont="1" applyFill="1" applyBorder="1" applyAlignment="1" applyProtection="1">
      <alignment horizontal="center" vertical="center" wrapText="1"/>
    </xf>
    <xf numFmtId="0" fontId="28" fillId="2" borderId="55" xfId="1" applyFont="1" applyFill="1" applyBorder="1" applyAlignment="1" applyProtection="1">
      <alignment horizontal="center" vertical="center" wrapText="1"/>
    </xf>
    <xf numFmtId="0" fontId="28" fillId="2" borderId="50" xfId="1" applyFont="1" applyFill="1" applyBorder="1" applyAlignment="1" applyProtection="1">
      <alignment horizontal="center" vertical="center" wrapText="1"/>
    </xf>
    <xf numFmtId="0" fontId="7" fillId="2" borderId="62" xfId="1" applyFont="1" applyFill="1" applyBorder="1" applyAlignment="1" applyProtection="1">
      <alignment horizontal="center" vertical="center" wrapText="1"/>
    </xf>
    <xf numFmtId="0" fontId="7" fillId="2" borderId="61" xfId="1" applyFont="1" applyFill="1" applyBorder="1" applyAlignment="1" applyProtection="1">
      <alignment horizontal="center" vertical="center" wrapText="1"/>
    </xf>
    <xf numFmtId="0" fontId="7" fillId="2" borderId="63" xfId="1" applyFont="1" applyFill="1" applyBorder="1" applyAlignment="1" applyProtection="1">
      <alignment horizontal="center" vertical="center" wrapText="1"/>
    </xf>
    <xf numFmtId="0" fontId="7" fillId="2" borderId="65" xfId="1" applyFont="1" applyFill="1" applyBorder="1" applyAlignment="1" applyProtection="1">
      <alignment horizontal="center" vertical="center" wrapText="1"/>
    </xf>
  </cellXfs>
  <cellStyles count="9">
    <cellStyle name="Normal" xfId="0" builtinId="0"/>
    <cellStyle name="Normal 2" xfId="1"/>
    <cellStyle name="Normal 2 2" xfId="6"/>
    <cellStyle name="Normal 3" xfId="5"/>
    <cellStyle name="Porcentagem" xfId="8" builtinId="5"/>
    <cellStyle name="Porcentagem 2" xfId="2"/>
    <cellStyle name="Separador de milhares 2" xfId="4"/>
    <cellStyle name="Separador de milhares 2 2" xfId="7"/>
    <cellStyle name="Vírgula" xfId="3" builtinId="3"/>
  </cellStyles>
  <dxfs count="0"/>
  <tableStyles count="0" defaultTableStyle="TableStyleMedium9" defaultPivotStyle="PivotStyleLight16"/>
  <colors>
    <mruColors>
      <color rgb="FF2E527E"/>
      <color rgb="FF345C8C"/>
      <color rgb="FF2644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127000</xdr:colOff>
      <xdr:row>4</xdr:row>
      <xdr:rowOff>190500</xdr:rowOff>
    </xdr:from>
    <xdr:to>
      <xdr:col>21</xdr:col>
      <xdr:colOff>434975</xdr:colOff>
      <xdr:row>7</xdr:row>
      <xdr:rowOff>177800</xdr:rowOff>
    </xdr:to>
    <xdr:sp macro="" textlink="">
      <xdr:nvSpPr>
        <xdr:cNvPr id="29295" name="Retângulo 34"/>
        <xdr:cNvSpPr>
          <a:spLocks noChangeArrowheads="1"/>
        </xdr:cNvSpPr>
      </xdr:nvSpPr>
      <xdr:spPr bwMode="auto">
        <a:xfrm>
          <a:off x="17360900" y="1727200"/>
          <a:ext cx="7292975" cy="977900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  <xdr:twoCellAnchor>
    <xdr:from>
      <xdr:col>15</xdr:col>
      <xdr:colOff>523875</xdr:colOff>
      <xdr:row>5</xdr:row>
      <xdr:rowOff>6350</xdr:rowOff>
    </xdr:from>
    <xdr:to>
      <xdr:col>21</xdr:col>
      <xdr:colOff>292100</xdr:colOff>
      <xdr:row>7</xdr:row>
      <xdr:rowOff>98425</xdr:rowOff>
    </xdr:to>
    <xdr:grpSp>
      <xdr:nvGrpSpPr>
        <xdr:cNvPr id="29296" name="Grupo 32"/>
        <xdr:cNvGrpSpPr>
          <a:grpSpLocks/>
        </xdr:cNvGrpSpPr>
      </xdr:nvGrpSpPr>
      <xdr:grpSpPr bwMode="auto">
        <a:xfrm>
          <a:off x="21885275" y="1428750"/>
          <a:ext cx="5432425" cy="752475"/>
          <a:chOff x="11163300" y="1181100"/>
          <a:chExt cx="5435600" cy="723900"/>
        </a:xfrm>
      </xdr:grpSpPr>
      <xdr:cxnSp macro="">
        <xdr:nvCxnSpPr>
          <xdr:cNvPr id="65" name="Conector reto 3"/>
          <xdr:cNvCxnSpPr/>
        </xdr:nvCxnSpPr>
        <xdr:spPr>
          <a:xfrm>
            <a:off x="11210981" y="1485900"/>
            <a:ext cx="133506" cy="409575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66" name="Conector reto 65"/>
          <xdr:cNvCxnSpPr/>
        </xdr:nvCxnSpPr>
        <xdr:spPr>
          <a:xfrm flipH="1">
            <a:off x="11344487" y="1181100"/>
            <a:ext cx="171651" cy="72390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67" name="Conector reto 66"/>
          <xdr:cNvCxnSpPr/>
        </xdr:nvCxnSpPr>
        <xdr:spPr>
          <a:xfrm>
            <a:off x="11506601" y="1181100"/>
            <a:ext cx="5092299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68" name="Conector reto 67"/>
          <xdr:cNvCxnSpPr/>
        </xdr:nvCxnSpPr>
        <xdr:spPr>
          <a:xfrm flipH="1">
            <a:off x="11163300" y="1495425"/>
            <a:ext cx="66753" cy="9525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15</xdr:col>
      <xdr:colOff>841375</xdr:colOff>
      <xdr:row>5</xdr:row>
      <xdr:rowOff>0</xdr:rowOff>
    </xdr:from>
    <xdr:to>
      <xdr:col>21</xdr:col>
      <xdr:colOff>457200</xdr:colOff>
      <xdr:row>7</xdr:row>
      <xdr:rowOff>165100</xdr:rowOff>
    </xdr:to>
    <xdr:grpSp>
      <xdr:nvGrpSpPr>
        <xdr:cNvPr id="29297" name="Grupo 18"/>
        <xdr:cNvGrpSpPr>
          <a:grpSpLocks/>
        </xdr:cNvGrpSpPr>
      </xdr:nvGrpSpPr>
      <xdr:grpSpPr bwMode="auto">
        <a:xfrm>
          <a:off x="22202775" y="1422400"/>
          <a:ext cx="5280025" cy="825500"/>
          <a:chOff x="9535893" y="1181100"/>
          <a:chExt cx="5281386" cy="800100"/>
        </a:xfrm>
      </xdr:grpSpPr>
      <xdr:sp macro="" textlink="">
        <xdr:nvSpPr>
          <xdr:cNvPr id="55" name="CaixaDeTexto 54"/>
          <xdr:cNvSpPr txBox="1"/>
        </xdr:nvSpPr>
        <xdr:spPr>
          <a:xfrm>
            <a:off x="9535893" y="1190625"/>
            <a:ext cx="5281386" cy="676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l-GR" sz="4000" i="0">
                <a:latin typeface="+mn-lt"/>
                <a:cs typeface="Times New Roman" pitchFamily="18" charset="0"/>
              </a:rPr>
              <a:t>Σ</a:t>
            </a:r>
            <a:r>
              <a:rPr lang="pt-BR" sz="4000" i="0">
                <a:latin typeface="+mn-lt"/>
                <a:cs typeface="Times New Roman" pitchFamily="18" charset="0"/>
              </a:rPr>
              <a:t> </a:t>
            </a:r>
            <a:r>
              <a:rPr lang="el-GR" sz="4000" i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Σ</a:t>
            </a:r>
            <a:r>
              <a:rPr lang="pt-BR" sz="4000" i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2400" b="0" i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b="0" i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</a:t>
            </a:r>
            <a:r>
              <a:rPr lang="pt-BR" sz="1600" b="0" i="1">
                <a:solidFill>
                  <a:schemeClr val="dk1"/>
                </a:solidFill>
                <a:latin typeface="+mn-lt"/>
                <a:ea typeface="+mn-ea"/>
                <a:cs typeface="+mn-cs"/>
              </a:rPr>
              <a:t>        x  sinistro</a:t>
            </a:r>
            <a:r>
              <a:rPr lang="pt-BR" sz="1600" b="0" i="1" baseline="-2500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</a:t>
            </a:r>
            <a:r>
              <a:rPr lang="pt-BR" sz="1600" b="0" i="0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  </a:t>
            </a:r>
            <a:r>
              <a:rPr lang="pt-BR" sz="2400" i="0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2400" i="1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2400" i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i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</a:t>
            </a:r>
            <a:r>
              <a:rPr lang="pt-BR" sz="1600" b="0" i="1">
                <a:solidFill>
                  <a:schemeClr val="dk1"/>
                </a:solidFill>
                <a:latin typeface="+mn-lt"/>
                <a:ea typeface="+mn-ea"/>
                <a:cs typeface="+mn-cs"/>
              </a:rPr>
              <a:t>        x  sinistro</a:t>
            </a:r>
            <a:r>
              <a:rPr lang="pt-BR" sz="1600" b="0" i="1" baseline="-2500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</a:t>
            </a:r>
            <a:r>
              <a:rPr lang="pt-BR" sz="1600" b="0" i="1" baseline="-250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0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 </a:t>
            </a:r>
            <a:r>
              <a:rPr lang="pt-BR" sz="2400" i="0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x </a:t>
            </a:r>
            <a:r>
              <a:rPr lang="el-GR" sz="2000" i="1" baseline="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ρ</a:t>
            </a:r>
            <a:r>
              <a:rPr lang="pt-BR" sz="1600" i="1" baseline="-2500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 , l</a:t>
            </a:r>
            <a:r>
              <a:rPr lang="pt-BR" sz="2400" i="0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</a:t>
            </a:r>
            <a:endParaRPr lang="pt-BR" sz="2400" i="0" baseline="0"/>
          </a:p>
        </xdr:txBody>
      </xdr:sp>
      <xdr:sp macro="" textlink="">
        <xdr:nvSpPr>
          <xdr:cNvPr id="56" name="CaixaDeTexto 55"/>
          <xdr:cNvSpPr txBox="1"/>
        </xdr:nvSpPr>
        <xdr:spPr>
          <a:xfrm>
            <a:off x="9878881" y="1685925"/>
            <a:ext cx="400153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latin typeface="Times New Roman" pitchFamily="18" charset="0"/>
                <a:cs typeface="Times New Roman" pitchFamily="18" charset="0"/>
              </a:rPr>
              <a:t>l</a:t>
            </a:r>
            <a:r>
              <a:rPr lang="pt-BR" sz="1200" b="0" i="1"/>
              <a:t>=1</a:t>
            </a:r>
          </a:p>
        </xdr:txBody>
      </xdr:sp>
      <xdr:sp macro="" textlink="">
        <xdr:nvSpPr>
          <xdr:cNvPr id="57" name="CaixaDeTexto 56"/>
          <xdr:cNvSpPr txBox="1"/>
        </xdr:nvSpPr>
        <xdr:spPr>
          <a:xfrm>
            <a:off x="9545420" y="1685925"/>
            <a:ext cx="409681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latin typeface="Times New Roman" pitchFamily="18" charset="0"/>
                <a:cs typeface="Times New Roman" pitchFamily="18" charset="0"/>
              </a:rPr>
              <a:t>k</a:t>
            </a:r>
            <a:r>
              <a:rPr lang="pt-BR" sz="1200" b="0" i="1"/>
              <a:t>=1</a:t>
            </a:r>
          </a:p>
        </xdr:txBody>
      </xdr:sp>
      <xdr:sp macro="" textlink="">
        <xdr:nvSpPr>
          <xdr:cNvPr id="58" name="CaixaDeTexto 57"/>
          <xdr:cNvSpPr txBox="1"/>
        </xdr:nvSpPr>
        <xdr:spPr>
          <a:xfrm>
            <a:off x="9574003" y="1181100"/>
            <a:ext cx="400153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/>
              <a:t>17</a:t>
            </a:r>
          </a:p>
        </xdr:txBody>
      </xdr:sp>
      <xdr:sp macro="" textlink="">
        <xdr:nvSpPr>
          <xdr:cNvPr id="59" name="CaixaDeTexto 58"/>
          <xdr:cNvSpPr txBox="1"/>
        </xdr:nvSpPr>
        <xdr:spPr>
          <a:xfrm>
            <a:off x="9916991" y="1181100"/>
            <a:ext cx="400153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/>
              <a:t>17</a:t>
            </a:r>
          </a:p>
        </xdr:txBody>
      </xdr:sp>
      <xdr:sp macro="" textlink="">
        <xdr:nvSpPr>
          <xdr:cNvPr id="60" name="CaixaDeTexto 59"/>
          <xdr:cNvSpPr txBox="1"/>
        </xdr:nvSpPr>
        <xdr:spPr>
          <a:xfrm>
            <a:off x="10488639" y="1419225"/>
            <a:ext cx="666922" cy="2571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/>
              <a:t>prov</a:t>
            </a:r>
          </a:p>
        </xdr:txBody>
      </xdr:sp>
      <xdr:sp macro="" textlink="">
        <xdr:nvSpPr>
          <xdr:cNvPr id="61" name="CaixaDeTexto 60"/>
          <xdr:cNvSpPr txBox="1"/>
        </xdr:nvSpPr>
        <xdr:spPr>
          <a:xfrm>
            <a:off x="12432239" y="1419225"/>
            <a:ext cx="657394" cy="2571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/>
              <a:t>prov</a:t>
            </a:r>
          </a:p>
        </xdr:txBody>
      </xdr:sp>
      <xdr:sp macro="" textlink="">
        <xdr:nvSpPr>
          <xdr:cNvPr id="62" name="CaixaDeTexto 61"/>
          <xdr:cNvSpPr txBox="1"/>
        </xdr:nvSpPr>
        <xdr:spPr>
          <a:xfrm>
            <a:off x="11660516" y="1438275"/>
            <a:ext cx="352516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63" name="CaixaDeTexto 62"/>
          <xdr:cNvSpPr txBox="1"/>
        </xdr:nvSpPr>
        <xdr:spPr>
          <a:xfrm>
            <a:off x="13585061" y="1438275"/>
            <a:ext cx="362043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64" name="CaixaDeTexto 63"/>
          <xdr:cNvSpPr txBox="1"/>
        </xdr:nvSpPr>
        <xdr:spPr>
          <a:xfrm>
            <a:off x="14147181" y="1419225"/>
            <a:ext cx="657394" cy="2571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/>
              <a:t>prov</a:t>
            </a:r>
          </a:p>
        </xdr:txBody>
      </xdr:sp>
    </xdr:grpSp>
    <xdr:clientData/>
  </xdr:twoCellAnchor>
  <xdr:twoCellAnchor>
    <xdr:from>
      <xdr:col>13</xdr:col>
      <xdr:colOff>127000</xdr:colOff>
      <xdr:row>0</xdr:row>
      <xdr:rowOff>76201</xdr:rowOff>
    </xdr:from>
    <xdr:to>
      <xdr:col>13</xdr:col>
      <xdr:colOff>4152900</xdr:colOff>
      <xdr:row>74</xdr:row>
      <xdr:rowOff>12700</xdr:rowOff>
    </xdr:to>
    <xdr:sp macro="" textlink="">
      <xdr:nvSpPr>
        <xdr:cNvPr id="71" name="CaixaDeTexto 70"/>
        <xdr:cNvSpPr txBox="1"/>
      </xdr:nvSpPr>
      <xdr:spPr>
        <a:xfrm>
          <a:off x="15798800" y="76201"/>
          <a:ext cx="4025900" cy="18237199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400" b="1" u="sng">
              <a:solidFill>
                <a:schemeClr val="accent1">
                  <a:lumMod val="75000"/>
                </a:schemeClr>
              </a:solidFill>
              <a:latin typeface="+mn-lt"/>
              <a:ea typeface="+mn-ea"/>
              <a:cs typeface="+mn-cs"/>
            </a:rPr>
            <a:t>INSTRUÇÕES DE PREENCHIMENTO</a:t>
          </a:r>
        </a:p>
        <a:p>
          <a:endParaRPr lang="pt-BR" sz="1400" b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pt-BR" sz="1400" b="0">
              <a:solidFill>
                <a:schemeClr val="dk1"/>
              </a:solidFill>
              <a:latin typeface="+mn-lt"/>
              <a:ea typeface="+mn-ea"/>
              <a:cs typeface="+mn-cs"/>
            </a:rPr>
            <a:t>Preencher células em azul claro com os valores totais, relativos a cada </a:t>
          </a:r>
          <a:r>
            <a:rPr lang="pt-BR" sz="1400" b="0" u="sng">
              <a:solidFill>
                <a:schemeClr val="dk1"/>
              </a:solidFill>
              <a:latin typeface="+mn-lt"/>
              <a:ea typeface="+mn-ea"/>
              <a:cs typeface="+mn-cs"/>
            </a:rPr>
            <a:t>grupo de ramo</a:t>
          </a:r>
          <a:r>
            <a:rPr lang="pt-BR" sz="1400" b="0">
              <a:solidFill>
                <a:schemeClr val="dk1"/>
              </a:solidFill>
              <a:latin typeface="+mn-lt"/>
              <a:ea typeface="+mn-ea"/>
              <a:cs typeface="+mn-cs"/>
            </a:rPr>
            <a:t>, apurados nos 12 meses anteriores ao mês de cálculo. Por exemplo, para o cálculo de jan/16, devem ser utilizados dados de jan/15 a dez/15.</a:t>
          </a:r>
        </a:p>
        <a:p>
          <a:endParaRPr lang="pt-BR" sz="1500" b="1">
            <a:solidFill>
              <a:sysClr val="windowText" lastClr="000000"/>
            </a:solidFill>
          </a:endParaRPr>
        </a:p>
        <a:p>
          <a:r>
            <a:rPr lang="pt-BR" sz="1500" b="1" u="sng">
              <a:solidFill>
                <a:schemeClr val="accent1">
                  <a:lumMod val="75000"/>
                </a:schemeClr>
              </a:solidFill>
            </a:rPr>
            <a:t>QUADRO 2R:</a:t>
          </a:r>
        </a:p>
        <a:p>
          <a:endParaRPr lang="pt-BR" sz="1500" b="1">
            <a:solidFill>
              <a:sysClr val="windowText" lastClr="000000"/>
            </a:solidFill>
          </a:endParaRPr>
        </a:p>
        <a:p>
          <a:r>
            <a:rPr lang="pt-BR" sz="1500" b="1">
              <a:solidFill>
                <a:sysClr val="windowText" lastClr="000000"/>
              </a:solidFill>
            </a:rPr>
            <a:t>PremioProp </a:t>
          </a:r>
          <a:r>
            <a:rPr lang="pt-BR" sz="1500" b="1">
              <a:solidFill>
                <a:schemeClr val="accent1">
                  <a:lumMod val="75000"/>
                </a:schemeClr>
              </a:solidFill>
            </a:rPr>
            <a:t>(Prêmios Prop. </a:t>
          </a:r>
        </a:p>
        <a:p>
          <a:r>
            <a:rPr lang="pt-BR" sz="1500" b="1">
              <a:solidFill>
                <a:schemeClr val="accent1">
                  <a:lumMod val="75000"/>
                </a:schemeClr>
              </a:solidFill>
            </a:rPr>
            <a:t>- Retrocessões Prop.):</a:t>
          </a:r>
        </a:p>
        <a:p>
          <a:r>
            <a:rPr lang="pt-BR" sz="1400" b="0">
              <a:solidFill>
                <a:sysClr val="windowText" lastClr="000000"/>
              </a:solidFill>
            </a:rPr>
            <a:t>+ Prem. Emit. Fac. (Cmpid 12059)</a:t>
          </a:r>
        </a:p>
        <a:p>
          <a:r>
            <a:rPr lang="pt-BR" sz="1400" b="0">
              <a:solidFill>
                <a:sysClr val="windowText" lastClr="000000"/>
              </a:solidFill>
            </a:rPr>
            <a:t>- Prem. RVNE Fac. (Cmpid 12062)</a:t>
          </a:r>
        </a:p>
        <a:p>
          <a:r>
            <a:rPr lang="pt-BR" sz="1400" b="0">
              <a:solidFill>
                <a:sysClr val="windowText" lastClr="000000"/>
              </a:solidFill>
            </a:rPr>
            <a:t>+ Prem. Emit Prop. (Cmpid 12063)</a:t>
          </a:r>
        </a:p>
        <a:p>
          <a:r>
            <a:rPr lang="pt-BR" sz="1400" b="0">
              <a:solidFill>
                <a:sysClr val="windowText" lastClr="000000"/>
              </a:solidFill>
            </a:rPr>
            <a:t>- Prem. RVNE Prop. (Cmpid 12070)</a:t>
          </a:r>
        </a:p>
        <a:p>
          <a:r>
            <a:rPr lang="pt-BR" sz="1400" b="0">
              <a:solidFill>
                <a:sysClr val="windowText" lastClr="000000"/>
              </a:solidFill>
            </a:rPr>
            <a:t>- Prem. Retroc. Fac. (Cmpid 12082)</a:t>
          </a:r>
        </a:p>
        <a:p>
          <a:r>
            <a:rPr lang="pt-BR" sz="1400" b="0">
              <a:solidFill>
                <a:sysClr val="windowText" lastClr="000000"/>
              </a:solidFill>
            </a:rPr>
            <a:t>+ Prem. RVNE Retroc. Fac. (Cmpid 12085)</a:t>
          </a:r>
        </a:p>
        <a:p>
          <a:r>
            <a:rPr lang="pt-BR" sz="1400" b="0">
              <a:solidFill>
                <a:sysClr val="windowText" lastClr="000000"/>
              </a:solidFill>
            </a:rPr>
            <a:t>- Prem. Retroc. Prop. (Cmpid 12086)</a:t>
          </a:r>
        </a:p>
        <a:p>
          <a:r>
            <a:rPr lang="pt-BR" sz="1400" b="0">
              <a:solidFill>
                <a:sysClr val="windowText" lastClr="000000"/>
              </a:solidFill>
            </a:rPr>
            <a:t>+ Prem. RVNE Retroc. Prop. (Cmpid 12093)</a:t>
          </a:r>
        </a:p>
        <a:p>
          <a:endParaRPr lang="pt-BR" sz="1500" b="1">
            <a:solidFill>
              <a:schemeClr val="accent1">
                <a:lumMod val="75000"/>
              </a:schemeClr>
            </a:solidFill>
          </a:endParaRPr>
        </a:p>
        <a:p>
          <a:r>
            <a:rPr lang="pt-BR" sz="1500" b="1">
              <a:solidFill>
                <a:sysClr val="windowText" lastClr="000000"/>
              </a:solidFill>
            </a:rPr>
            <a:t>PremioNProp </a:t>
          </a:r>
          <a:r>
            <a:rPr lang="pt-BR" sz="1500" b="1">
              <a:solidFill>
                <a:schemeClr val="tx2"/>
              </a:solidFill>
            </a:rPr>
            <a:t>(Prêmios Não Prop.  </a:t>
          </a:r>
        </a:p>
        <a:p>
          <a:r>
            <a:rPr lang="pt-BR" sz="1500" b="1">
              <a:solidFill>
                <a:schemeClr val="tx2"/>
              </a:solidFill>
            </a:rPr>
            <a:t>- Retrocessões Não Prop.):</a:t>
          </a:r>
        </a:p>
        <a:p>
          <a:r>
            <a:rPr lang="pt-BR" sz="1500" b="0">
              <a:solidFill>
                <a:sysClr val="windowText" lastClr="000000"/>
              </a:solidFill>
            </a:rPr>
            <a:t>+ Prem. Emit. Não Prop. (Cmpid 12073)</a:t>
          </a:r>
        </a:p>
        <a:p>
          <a:r>
            <a:rPr lang="pt-BR" sz="1500" b="0">
              <a:solidFill>
                <a:sysClr val="windowText" lastClr="000000"/>
              </a:solidFill>
            </a:rPr>
            <a:t>+ Prem. Retroc Ac. (Cmpid 12078)</a:t>
          </a:r>
        </a:p>
        <a:p>
          <a:r>
            <a:rPr lang="pt-BR" sz="1500" b="0">
              <a:solidFill>
                <a:sysClr val="windowText" lastClr="000000"/>
              </a:solidFill>
            </a:rPr>
            <a:t>– Prem. Retroc. Não Prop. (Cmpid 12096)</a:t>
          </a:r>
        </a:p>
        <a:p>
          <a:endParaRPr lang="pt-BR" sz="1500" b="1">
            <a:solidFill>
              <a:schemeClr val="tx2"/>
            </a:solidFill>
          </a:endParaRPr>
        </a:p>
        <a:p>
          <a:r>
            <a:rPr lang="pt-BR" sz="1500" b="1" u="sng">
              <a:solidFill>
                <a:schemeClr val="accent1">
                  <a:lumMod val="75000"/>
                </a:schemeClr>
              </a:solidFill>
            </a:rPr>
            <a:t>QUADRO 6R:</a:t>
          </a:r>
        </a:p>
        <a:p>
          <a:endParaRPr lang="pt-BR" sz="1400" baseline="0"/>
        </a:p>
        <a:p>
          <a:r>
            <a:rPr lang="pt-BR" sz="1500" b="1" baseline="0">
              <a:solidFill>
                <a:sysClr val="windowText" lastClr="000000"/>
              </a:solidFill>
            </a:rPr>
            <a:t>RessProp </a:t>
          </a:r>
          <a:r>
            <a:rPr lang="pt-BR" sz="1500" b="1" baseline="0">
              <a:solidFill>
                <a:schemeClr val="accent1">
                  <a:lumMod val="75000"/>
                </a:schemeClr>
              </a:solidFill>
            </a:rPr>
            <a:t>(Sinistros Proporcionais)</a:t>
          </a:r>
          <a:r>
            <a:rPr lang="pt-BR" sz="1500" b="1" baseline="0">
              <a:solidFill>
                <a:schemeClr val="tx1"/>
              </a:solidFill>
            </a:rPr>
            <a:t>:</a:t>
          </a:r>
        </a:p>
        <a:p>
          <a:r>
            <a:rPr lang="pt-BR" sz="1400"/>
            <a:t>+ Sin. Adm. Prop. e Fac. (Cmpid 13113) </a:t>
          </a:r>
        </a:p>
        <a:p>
          <a:r>
            <a:rPr lang="pt-BR" sz="1400"/>
            <a:t>+ Sin. Jud. Prop. e Fac. (Cmpid 13115) </a:t>
          </a:r>
        </a:p>
        <a:p>
          <a:endParaRPr lang="pt-BR" sz="1400"/>
        </a:p>
        <a:p>
          <a:r>
            <a:rPr lang="pt-BR" sz="1500" b="1"/>
            <a:t>RessNProp </a:t>
          </a:r>
          <a:r>
            <a:rPr lang="pt-BR" sz="1500" b="1">
              <a:solidFill>
                <a:schemeClr val="accent1">
                  <a:lumMod val="75000"/>
                </a:schemeClr>
              </a:solidFill>
            </a:rPr>
            <a:t>(Sinistros Não Proporcionais)</a:t>
          </a:r>
          <a:r>
            <a:rPr lang="pt-BR" sz="1500" b="1">
              <a:solidFill>
                <a:sysClr val="windowText" lastClr="000000"/>
              </a:solidFill>
            </a:rPr>
            <a:t>:</a:t>
          </a:r>
        </a:p>
        <a:p>
          <a:r>
            <a:rPr lang="pt-BR" sz="1400"/>
            <a:t>+ Sin. Adm. Não Prop. (Cmpid 13114) </a:t>
          </a:r>
        </a:p>
        <a:p>
          <a:r>
            <a:rPr lang="pt-BR" sz="1400"/>
            <a:t>+ Sin. Jud. Não Prop. (Cmpid 13116) </a:t>
          </a:r>
        </a:p>
        <a:p>
          <a:r>
            <a:rPr lang="pt-BR" sz="1400"/>
            <a:t>+ Sin. Retroc. Ac. (Cmpid 12246) </a:t>
          </a:r>
        </a:p>
        <a:p>
          <a:r>
            <a:rPr lang="pt-BR" sz="1400"/>
            <a:t>- Salvados e Ressarc. Av. Retroc. Ac. (Cmpid 12251)  </a:t>
          </a:r>
        </a:p>
        <a:p>
          <a:endParaRPr lang="pt-BR" sz="1400"/>
        </a:p>
        <a:p>
          <a:r>
            <a:rPr lang="pt-BR" sz="1500" b="1"/>
            <a:t>RetrProp </a:t>
          </a:r>
          <a:r>
            <a:rPr lang="pt-BR" sz="1500" b="1">
              <a:solidFill>
                <a:schemeClr val="accent1">
                  <a:lumMod val="75000"/>
                </a:schemeClr>
              </a:solidFill>
            </a:rPr>
            <a:t>(Receitas de Retrocessões Proporcionais):</a:t>
          </a:r>
        </a:p>
        <a:p>
          <a:r>
            <a:rPr lang="pt-BR" sz="1400"/>
            <a:t>+ Rec. Retroc. Adm. Prop. e Fac. (Cmpid 13117) </a:t>
          </a:r>
        </a:p>
        <a:p>
          <a:r>
            <a:rPr lang="pt-BR" sz="1400"/>
            <a:t>+ Rec. Retroc. Jud. Prop. e Fac. (Cmpid 13119) </a:t>
          </a:r>
        </a:p>
        <a:p>
          <a:endParaRPr lang="pt-BR" sz="1400"/>
        </a:p>
        <a:p>
          <a:r>
            <a:rPr lang="pt-BR" sz="1500" b="1"/>
            <a:t>RetrNProp </a:t>
          </a:r>
          <a:r>
            <a:rPr lang="pt-BR" sz="1500" b="1">
              <a:solidFill>
                <a:schemeClr val="accent1">
                  <a:lumMod val="75000"/>
                </a:schemeClr>
              </a:solidFill>
            </a:rPr>
            <a:t>(Receitas de Retrocessões Não Proporcionais):</a:t>
          </a:r>
        </a:p>
        <a:p>
          <a:r>
            <a:rPr lang="pt-BR" sz="1400"/>
            <a:t>+ Rec. Retroc. Adm. Não Prop. (Cmpid 13118) </a:t>
          </a:r>
        </a:p>
        <a:p>
          <a:r>
            <a:rPr lang="pt-BR" sz="1400"/>
            <a:t>+ Rec. Retroc. Jud. Não Prop. (Cmpid 13120) </a:t>
          </a:r>
        </a:p>
        <a:p>
          <a:endParaRPr lang="pt-BR" sz="1400"/>
        </a:p>
        <a:p>
          <a:r>
            <a:rPr lang="pt-BR" sz="1500" b="1"/>
            <a:t>RessDemais </a:t>
          </a:r>
          <a:r>
            <a:rPr lang="pt-BR" sz="1500" b="1">
              <a:solidFill>
                <a:schemeClr val="accent1">
                  <a:lumMod val="75000"/>
                </a:schemeClr>
              </a:solidFill>
            </a:rPr>
            <a:t>(Demais Receitas/Despesas de Resseguro):</a:t>
          </a:r>
        </a:p>
        <a:p>
          <a:r>
            <a:rPr lang="pt-BR" sz="1400"/>
            <a:t>+ Desp. Avisadas (Cmpid 12247) </a:t>
          </a:r>
        </a:p>
        <a:p>
          <a:r>
            <a:rPr lang="pt-BR" sz="1400"/>
            <a:t>- Salvados e Ressarc. Avisados Adm. (Cmpid 12249) </a:t>
          </a:r>
        </a:p>
        <a:p>
          <a:r>
            <a:rPr lang="pt-BR" sz="1400"/>
            <a:t>- Salvados e Ressarc. Avisados Jud. (Cmpid 12250) </a:t>
          </a:r>
        </a:p>
        <a:p>
          <a:r>
            <a:rPr lang="pt-BR" sz="1400"/>
            <a:t>+ Var. IBNR (Cmpid 12252) </a:t>
          </a:r>
        </a:p>
        <a:p>
          <a:r>
            <a:rPr lang="pt-BR" sz="1400"/>
            <a:t>+ Var. PDR (Cmpid 12253) </a:t>
          </a:r>
        </a:p>
        <a:p>
          <a:r>
            <a:rPr lang="pt-BR" sz="1400"/>
            <a:t>+ Var. Aj. IBNR (Cmpid 12254) </a:t>
          </a:r>
        </a:p>
        <a:p>
          <a:r>
            <a:rPr lang="pt-BR" sz="1400"/>
            <a:t>- Var. Aj. Salvados e Ressarc. (Cmpid 12255) </a:t>
          </a:r>
        </a:p>
        <a:p>
          <a:endParaRPr lang="pt-BR" sz="1400"/>
        </a:p>
        <a:p>
          <a:r>
            <a:rPr lang="pt-BR" sz="1500" b="1"/>
            <a:t>RetrDemais</a:t>
          </a:r>
          <a:r>
            <a:rPr lang="pt-BR" sz="1500" b="1" baseline="0"/>
            <a:t> </a:t>
          </a:r>
          <a:r>
            <a:rPr lang="pt-BR" sz="1500" b="1" baseline="0">
              <a:solidFill>
                <a:schemeClr val="accent1">
                  <a:lumMod val="75000"/>
                </a:schemeClr>
              </a:solidFill>
            </a:rPr>
            <a:t>(</a:t>
          </a:r>
          <a:r>
            <a:rPr lang="pt-BR" sz="1500" b="1">
              <a:solidFill>
                <a:schemeClr val="accent1">
                  <a:lumMod val="75000"/>
                </a:schemeClr>
              </a:solidFill>
            </a:rPr>
            <a:t>Demais Receitas/Despesas de Retrocessão):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+ Desp. (Cmpid 12260)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- Salvados e Ressarc. (Cmpid 12261) 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+ Var. At. Retroc. IBNR (Cmpid 12264) 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+ Var. At. Retroc. PDR (Cmpid 12265) 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+ Var. At. Retroc. Aj. IBNR (Cmpid 12266) 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- Var. At. Retroc. Aj. Salv. e Ressarc. (Cmpid 12267)  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- Red. Val. Rec. (Cmpid 12268) </a:t>
          </a:r>
        </a:p>
        <a:p>
          <a:endParaRPr lang="pt-BR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pt-BR" sz="1400" b="0">
              <a:solidFill>
                <a:sysClr val="windowText" lastClr="000000"/>
              </a:solidFill>
            </a:rPr>
            <a:t>Obs1:</a:t>
          </a:r>
        </a:p>
        <a:p>
          <a:r>
            <a:rPr lang="pt-BR" sz="1400" b="0">
              <a:solidFill>
                <a:sysClr val="windowText" lastClr="000000"/>
              </a:solidFill>
            </a:rPr>
            <a:t>Nos casos em que ambos </a:t>
          </a:r>
          <a:r>
            <a:rPr lang="pt-BR" sz="1400" b="1">
              <a:solidFill>
                <a:sysClr val="windowText" lastClr="000000"/>
              </a:solidFill>
            </a:rPr>
            <a:t>RessProp</a:t>
          </a:r>
          <a:r>
            <a:rPr lang="pt-BR" sz="1400" b="0">
              <a:solidFill>
                <a:sysClr val="windowText" lastClr="000000"/>
              </a:solidFill>
            </a:rPr>
            <a:t> e </a:t>
          </a:r>
          <a:r>
            <a:rPr lang="pt-BR" sz="1400" b="1">
              <a:solidFill>
                <a:sysClr val="windowText" lastClr="000000"/>
              </a:solidFill>
            </a:rPr>
            <a:t>RessNProp</a:t>
          </a:r>
          <a:r>
            <a:rPr lang="pt-BR" sz="1400" b="0">
              <a:solidFill>
                <a:sysClr val="windowText" lastClr="000000"/>
              </a:solidFill>
            </a:rPr>
            <a:t>  forem iguais a zero, serão atribuídos respectivamente os valores 1 e 0 para </a:t>
          </a:r>
          <a:r>
            <a:rPr lang="pt-BR" sz="1400" b="1">
              <a:solidFill>
                <a:sysClr val="windowText" lastClr="000000"/>
              </a:solidFill>
            </a:rPr>
            <a:t>'Proporção Resseguro Proporcional'</a:t>
          </a:r>
          <a:r>
            <a:rPr lang="pt-BR" sz="1400" b="0">
              <a:solidFill>
                <a:sysClr val="windowText" lastClr="000000"/>
              </a:solidFill>
            </a:rPr>
            <a:t> e </a:t>
          </a:r>
          <a:r>
            <a:rPr lang="pt-BR" sz="1400" b="1">
              <a:solidFill>
                <a:sysClr val="windowText" lastClr="000000"/>
              </a:solidFill>
            </a:rPr>
            <a:t>'Proporção Resseguro Não Proporcional'</a:t>
          </a:r>
          <a:r>
            <a:rPr lang="pt-BR" sz="1400" b="0">
              <a:solidFill>
                <a:sysClr val="windowText" lastClr="000000"/>
              </a:solidFill>
            </a:rPr>
            <a:t>. Da mesma forma, quando ambos </a:t>
          </a:r>
          <a:r>
            <a:rPr lang="pt-BR" sz="1400" b="1">
              <a:solidFill>
                <a:sysClr val="windowText" lastClr="000000"/>
              </a:solidFill>
            </a:rPr>
            <a:t>RetrProp</a:t>
          </a:r>
          <a:r>
            <a:rPr lang="pt-BR" sz="1400" b="0">
              <a:solidFill>
                <a:sysClr val="windowText" lastClr="000000"/>
              </a:solidFill>
            </a:rPr>
            <a:t> e </a:t>
          </a:r>
          <a:r>
            <a:rPr lang="pt-BR" sz="1400" b="1">
              <a:solidFill>
                <a:sysClr val="windowText" lastClr="000000"/>
              </a:solidFill>
            </a:rPr>
            <a:t>RetrNProp</a:t>
          </a:r>
          <a:r>
            <a:rPr lang="pt-BR" sz="1400" b="0">
              <a:solidFill>
                <a:sysClr val="windowText" lastClr="000000"/>
              </a:solidFill>
            </a:rPr>
            <a:t> forem iguais</a:t>
          </a:r>
          <a:r>
            <a:rPr lang="pt-BR" sz="1400" b="0" baseline="0">
              <a:solidFill>
                <a:sysClr val="windowText" lastClr="000000"/>
              </a:solidFill>
            </a:rPr>
            <a:t> a zero</a:t>
          </a:r>
          <a:r>
            <a:rPr lang="pt-BR" sz="1400" b="0">
              <a:solidFill>
                <a:sysClr val="windowText" lastClr="000000"/>
              </a:solidFill>
            </a:rPr>
            <a:t>, serão atribuídos respectivamente os valores 1 e 0 para </a:t>
          </a:r>
          <a:r>
            <a:rPr lang="pt-BR" sz="1400" b="1">
              <a:solidFill>
                <a:sysClr val="windowText" lastClr="000000"/>
              </a:solidFill>
            </a:rPr>
            <a:t>'Proporção Retrocessão Proporcional'</a:t>
          </a:r>
          <a:r>
            <a:rPr lang="pt-BR" sz="1400" b="0">
              <a:solidFill>
                <a:sysClr val="windowText" lastClr="000000"/>
              </a:solidFill>
            </a:rPr>
            <a:t> e </a:t>
          </a:r>
          <a:r>
            <a:rPr lang="pt-BR" sz="1400" b="1">
              <a:solidFill>
                <a:sysClr val="windowText" lastClr="000000"/>
              </a:solidFill>
            </a:rPr>
            <a:t>'Proporção Retrocessão Não Proporcional'</a:t>
          </a:r>
          <a:r>
            <a:rPr lang="pt-BR" sz="1400" b="0">
              <a:solidFill>
                <a:sysClr val="windowText" lastClr="000000"/>
              </a:solidFill>
            </a:rPr>
            <a:t>.</a:t>
          </a:r>
        </a:p>
        <a:p>
          <a:endParaRPr lang="pt-BR" sz="1400" b="0">
            <a:solidFill>
              <a:sysClr val="windowText" lastClr="000000"/>
            </a:solidFill>
          </a:endParaRPr>
        </a:p>
        <a:p>
          <a:r>
            <a:rPr lang="pt-BR" sz="1400" b="0">
              <a:solidFill>
                <a:sysClr val="windowText" lastClr="000000"/>
              </a:solidFill>
            </a:rPr>
            <a:t>Obs2:</a:t>
          </a:r>
        </a:p>
        <a:p>
          <a:r>
            <a:rPr lang="pt-BR" sz="1400" u="none" baseline="0"/>
            <a:t>Caso as </a:t>
          </a:r>
          <a:r>
            <a:rPr lang="pt-BR" sz="1400" b="1" u="none" baseline="0"/>
            <a:t>Proporções </a:t>
          </a:r>
          <a:r>
            <a:rPr lang="pt-BR" sz="1400"/>
            <a:t>sejam menores que -1 ou maiores que 2, elas serão limitadas a estes valores.</a:t>
          </a:r>
        </a:p>
        <a:p>
          <a:endParaRPr lang="pt-BR" sz="1400"/>
        </a:p>
      </xdr:txBody>
    </xdr:sp>
    <xdr:clientData/>
  </xdr:twoCellAnchor>
  <xdr:twoCellAnchor>
    <xdr:from>
      <xdr:col>17</xdr:col>
      <xdr:colOff>495300</xdr:colOff>
      <xdr:row>27</xdr:row>
      <xdr:rowOff>482600</xdr:rowOff>
    </xdr:from>
    <xdr:to>
      <xdr:col>17</xdr:col>
      <xdr:colOff>1066800</xdr:colOff>
      <xdr:row>28</xdr:row>
      <xdr:rowOff>215900</xdr:rowOff>
    </xdr:to>
    <xdr:sp macro="" textlink="">
      <xdr:nvSpPr>
        <xdr:cNvPr id="72" name="CaixaDeTexto 71"/>
        <xdr:cNvSpPr txBox="1"/>
      </xdr:nvSpPr>
      <xdr:spPr>
        <a:xfrm>
          <a:off x="21259800" y="3009900"/>
          <a:ext cx="571500" cy="2413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solidFill>
                <a:schemeClr val="bg1">
                  <a:lumMod val="95000"/>
                </a:schemeClr>
              </a:solidFill>
            </a:rPr>
            <a:t>prov</a:t>
          </a:r>
        </a:p>
      </xdr:txBody>
    </xdr:sp>
    <xdr:clientData/>
  </xdr:twoCellAnchor>
  <xdr:twoCellAnchor>
    <xdr:from>
      <xdr:col>33</xdr:col>
      <xdr:colOff>393700</xdr:colOff>
      <xdr:row>27</xdr:row>
      <xdr:rowOff>495300</xdr:rowOff>
    </xdr:from>
    <xdr:to>
      <xdr:col>34</xdr:col>
      <xdr:colOff>330200</xdr:colOff>
      <xdr:row>28</xdr:row>
      <xdr:rowOff>241301</xdr:rowOff>
    </xdr:to>
    <xdr:sp macro="" textlink="">
      <xdr:nvSpPr>
        <xdr:cNvPr id="73" name="CaixaDeTexto 72"/>
        <xdr:cNvSpPr txBox="1"/>
      </xdr:nvSpPr>
      <xdr:spPr>
        <a:xfrm>
          <a:off x="31699200" y="3022600"/>
          <a:ext cx="546100" cy="2540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solidFill>
                <a:schemeClr val="bg1">
                  <a:lumMod val="95000"/>
                </a:schemeClr>
              </a:solidFill>
            </a:rPr>
            <a:t>prov</a:t>
          </a:r>
        </a:p>
      </xdr:txBody>
    </xdr:sp>
    <xdr:clientData/>
  </xdr:twoCellAnchor>
  <xdr:twoCellAnchor>
    <xdr:from>
      <xdr:col>19</xdr:col>
      <xdr:colOff>0</xdr:colOff>
      <xdr:row>29</xdr:row>
      <xdr:rowOff>96837</xdr:rowOff>
    </xdr:from>
    <xdr:to>
      <xdr:col>19</xdr:col>
      <xdr:colOff>241300</xdr:colOff>
      <xdr:row>30</xdr:row>
      <xdr:rowOff>71437</xdr:rowOff>
    </xdr:to>
    <xdr:sp macro="" textlink="">
      <xdr:nvSpPr>
        <xdr:cNvPr id="74" name="CaixaDeTexto 73"/>
        <xdr:cNvSpPr txBox="1"/>
      </xdr:nvSpPr>
      <xdr:spPr>
        <a:xfrm>
          <a:off x="22771100" y="3576637"/>
          <a:ext cx="241300" cy="355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400" b="1" i="1">
              <a:latin typeface="Times New Roman" pitchFamily="18" charset="0"/>
              <a:cs typeface="Times New Roman" pitchFamily="18" charset="0"/>
            </a:rPr>
            <a:t>k</a:t>
          </a:r>
        </a:p>
      </xdr:txBody>
    </xdr:sp>
    <xdr:clientData/>
  </xdr:twoCellAnchor>
  <xdr:twoCellAnchor>
    <xdr:from>
      <xdr:col>19</xdr:col>
      <xdr:colOff>355600</xdr:colOff>
      <xdr:row>29</xdr:row>
      <xdr:rowOff>0</xdr:rowOff>
    </xdr:from>
    <xdr:to>
      <xdr:col>19</xdr:col>
      <xdr:colOff>581025</xdr:colOff>
      <xdr:row>29</xdr:row>
      <xdr:rowOff>292100</xdr:rowOff>
    </xdr:to>
    <xdr:sp macro="" textlink="">
      <xdr:nvSpPr>
        <xdr:cNvPr id="75" name="CaixaDeTexto 74"/>
        <xdr:cNvSpPr txBox="1"/>
      </xdr:nvSpPr>
      <xdr:spPr>
        <a:xfrm>
          <a:off x="23126700" y="3479800"/>
          <a:ext cx="225425" cy="2921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400" b="1" i="1">
              <a:latin typeface="Times New Roman" pitchFamily="18" charset="0"/>
              <a:cs typeface="Times New Roman" pitchFamily="18" charset="0"/>
            </a:rPr>
            <a:t>l</a:t>
          </a:r>
        </a:p>
      </xdr:txBody>
    </xdr:sp>
    <xdr:clientData/>
  </xdr:twoCellAnchor>
  <xdr:twoCellAnchor>
    <xdr:from>
      <xdr:col>56</xdr:col>
      <xdr:colOff>647700</xdr:colOff>
      <xdr:row>29</xdr:row>
      <xdr:rowOff>28575</xdr:rowOff>
    </xdr:from>
    <xdr:to>
      <xdr:col>58</xdr:col>
      <xdr:colOff>142875</xdr:colOff>
      <xdr:row>30</xdr:row>
      <xdr:rowOff>247650</xdr:rowOff>
    </xdr:to>
    <xdr:grpSp>
      <xdr:nvGrpSpPr>
        <xdr:cNvPr id="76" name="Grupo 74"/>
        <xdr:cNvGrpSpPr>
          <a:grpSpLocks/>
        </xdr:cNvGrpSpPr>
      </xdr:nvGrpSpPr>
      <xdr:grpSpPr bwMode="auto">
        <a:xfrm>
          <a:off x="67919600" y="9096375"/>
          <a:ext cx="1920875" cy="625475"/>
          <a:chOff x="45732700" y="1637686"/>
          <a:chExt cx="1854200" cy="445114"/>
        </a:xfrm>
      </xdr:grpSpPr>
      <xdr:sp macro="" textlink="">
        <xdr:nvSpPr>
          <xdr:cNvPr id="77" name="CaixaDeTexto 76"/>
          <xdr:cNvSpPr txBox="1"/>
        </xdr:nvSpPr>
        <xdr:spPr>
          <a:xfrm>
            <a:off x="45732700" y="1673013"/>
            <a:ext cx="1854200" cy="40978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sinistro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 </a:t>
            </a:r>
            <a:endParaRPr lang="pt-BR" sz="2400" b="1" i="1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78" name="CaixaDeTexto 77"/>
          <xdr:cNvSpPr txBox="1"/>
        </xdr:nvSpPr>
        <xdr:spPr>
          <a:xfrm>
            <a:off x="45842850" y="1637686"/>
            <a:ext cx="660903" cy="2543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100" b="1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  <xdr:sp macro="" textlink="">
        <xdr:nvSpPr>
          <xdr:cNvPr id="79" name="CaixaDeTexto 78"/>
          <xdr:cNvSpPr txBox="1"/>
        </xdr:nvSpPr>
        <xdr:spPr>
          <a:xfrm>
            <a:off x="46714875" y="1651817"/>
            <a:ext cx="357989" cy="2402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</xdr:grpSp>
    <xdr:clientData/>
  </xdr:twoCellAnchor>
  <xdr:twoCellAnchor>
    <xdr:from>
      <xdr:col>57</xdr:col>
      <xdr:colOff>457200</xdr:colOff>
      <xdr:row>28</xdr:row>
      <xdr:rowOff>0</xdr:rowOff>
    </xdr:from>
    <xdr:to>
      <xdr:col>58</xdr:col>
      <xdr:colOff>571500</xdr:colOff>
      <xdr:row>29</xdr:row>
      <xdr:rowOff>76200</xdr:rowOff>
    </xdr:to>
    <xdr:grpSp>
      <xdr:nvGrpSpPr>
        <xdr:cNvPr id="80" name="Grupo 74"/>
        <xdr:cNvGrpSpPr>
          <a:grpSpLocks/>
        </xdr:cNvGrpSpPr>
      </xdr:nvGrpSpPr>
      <xdr:grpSpPr bwMode="auto">
        <a:xfrm>
          <a:off x="68440300" y="8661400"/>
          <a:ext cx="1828800" cy="482600"/>
          <a:chOff x="45732700" y="1637686"/>
          <a:chExt cx="1854200" cy="445114"/>
        </a:xfrm>
      </xdr:grpSpPr>
      <xdr:sp macro="" textlink="">
        <xdr:nvSpPr>
          <xdr:cNvPr id="81" name="CaixaDeTexto 80"/>
          <xdr:cNvSpPr txBox="1"/>
        </xdr:nvSpPr>
        <xdr:spPr>
          <a:xfrm>
            <a:off x="45732700" y="1673582"/>
            <a:ext cx="1854200" cy="4092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sinistro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 </a:t>
            </a:r>
            <a:endParaRPr lang="pt-BR" sz="2400" b="1" i="1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82" name="CaixaDeTexto 81"/>
          <xdr:cNvSpPr txBox="1"/>
        </xdr:nvSpPr>
        <xdr:spPr>
          <a:xfrm>
            <a:off x="45848587" y="1637686"/>
            <a:ext cx="656696" cy="25127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100" b="1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  <xdr:sp macro="" textlink="">
        <xdr:nvSpPr>
          <xdr:cNvPr id="83" name="CaixaDeTexto 82"/>
          <xdr:cNvSpPr txBox="1"/>
        </xdr:nvSpPr>
        <xdr:spPr>
          <a:xfrm>
            <a:off x="46737058" y="1652045"/>
            <a:ext cx="357320" cy="23691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</xdr:grpSp>
    <xdr:clientData/>
  </xdr:twoCellAnchor>
  <xdr:twoCellAnchor>
    <xdr:from>
      <xdr:col>37</xdr:col>
      <xdr:colOff>657225</xdr:colOff>
      <xdr:row>29</xdr:row>
      <xdr:rowOff>28575</xdr:rowOff>
    </xdr:from>
    <xdr:to>
      <xdr:col>39</xdr:col>
      <xdr:colOff>161925</xdr:colOff>
      <xdr:row>30</xdr:row>
      <xdr:rowOff>247650</xdr:rowOff>
    </xdr:to>
    <xdr:grpSp>
      <xdr:nvGrpSpPr>
        <xdr:cNvPr id="84" name="Grupo 74"/>
        <xdr:cNvGrpSpPr>
          <a:grpSpLocks/>
        </xdr:cNvGrpSpPr>
      </xdr:nvGrpSpPr>
      <xdr:grpSpPr bwMode="auto">
        <a:xfrm>
          <a:off x="37436425" y="9096375"/>
          <a:ext cx="1930400" cy="625475"/>
          <a:chOff x="45732700" y="1637686"/>
          <a:chExt cx="1854200" cy="445114"/>
        </a:xfrm>
      </xdr:grpSpPr>
      <xdr:sp macro="" textlink="">
        <xdr:nvSpPr>
          <xdr:cNvPr id="85" name="CaixaDeTexto 84"/>
          <xdr:cNvSpPr txBox="1"/>
        </xdr:nvSpPr>
        <xdr:spPr>
          <a:xfrm>
            <a:off x="45732700" y="1673013"/>
            <a:ext cx="1854200" cy="40978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sinistro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 </a:t>
            </a:r>
            <a:endParaRPr lang="pt-BR" sz="2400" b="1" i="1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86" name="CaixaDeTexto 85"/>
          <xdr:cNvSpPr txBox="1"/>
        </xdr:nvSpPr>
        <xdr:spPr>
          <a:xfrm>
            <a:off x="45842308" y="1637686"/>
            <a:ext cx="657647" cy="2543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100" b="1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  <xdr:sp macro="" textlink="">
        <xdr:nvSpPr>
          <xdr:cNvPr id="87" name="CaixaDeTexto 86"/>
          <xdr:cNvSpPr txBox="1"/>
        </xdr:nvSpPr>
        <xdr:spPr>
          <a:xfrm>
            <a:off x="46700903" y="1651817"/>
            <a:ext cx="356226" cy="2402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</xdr:grpSp>
    <xdr:clientData/>
  </xdr:twoCellAnchor>
  <xdr:twoCellAnchor>
    <xdr:from>
      <xdr:col>38</xdr:col>
      <xdr:colOff>466725</xdr:colOff>
      <xdr:row>28</xdr:row>
      <xdr:rowOff>0</xdr:rowOff>
    </xdr:from>
    <xdr:to>
      <xdr:col>39</xdr:col>
      <xdr:colOff>581025</xdr:colOff>
      <xdr:row>29</xdr:row>
      <xdr:rowOff>76200</xdr:rowOff>
    </xdr:to>
    <xdr:grpSp>
      <xdr:nvGrpSpPr>
        <xdr:cNvPr id="88" name="Grupo 74"/>
        <xdr:cNvGrpSpPr>
          <a:grpSpLocks/>
        </xdr:cNvGrpSpPr>
      </xdr:nvGrpSpPr>
      <xdr:grpSpPr bwMode="auto">
        <a:xfrm>
          <a:off x="37957125" y="8661400"/>
          <a:ext cx="1828800" cy="482600"/>
          <a:chOff x="45732700" y="1637686"/>
          <a:chExt cx="1854200" cy="445114"/>
        </a:xfrm>
      </xdr:grpSpPr>
      <xdr:sp macro="" textlink="">
        <xdr:nvSpPr>
          <xdr:cNvPr id="89" name="CaixaDeTexto 88"/>
          <xdr:cNvSpPr txBox="1"/>
        </xdr:nvSpPr>
        <xdr:spPr>
          <a:xfrm>
            <a:off x="45732700" y="1673582"/>
            <a:ext cx="1854200" cy="4092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sinistro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 </a:t>
            </a:r>
            <a:endParaRPr lang="pt-BR" sz="2400" b="1" i="1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90" name="CaixaDeTexto 89"/>
          <xdr:cNvSpPr txBox="1"/>
        </xdr:nvSpPr>
        <xdr:spPr>
          <a:xfrm>
            <a:off x="45848588" y="1637686"/>
            <a:ext cx="656696" cy="25127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100" b="1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  <xdr:sp macro="" textlink="">
        <xdr:nvSpPr>
          <xdr:cNvPr id="91" name="CaixaDeTexto 90"/>
          <xdr:cNvSpPr txBox="1"/>
        </xdr:nvSpPr>
        <xdr:spPr>
          <a:xfrm>
            <a:off x="46737058" y="1652045"/>
            <a:ext cx="357320" cy="23691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</xdr:grpSp>
    <xdr:clientData/>
  </xdr:twoCellAnchor>
  <xdr:twoCellAnchor>
    <xdr:from>
      <xdr:col>42</xdr:col>
      <xdr:colOff>314325</xdr:colOff>
      <xdr:row>28</xdr:row>
      <xdr:rowOff>0</xdr:rowOff>
    </xdr:from>
    <xdr:to>
      <xdr:col>45</xdr:col>
      <xdr:colOff>9525</xdr:colOff>
      <xdr:row>29</xdr:row>
      <xdr:rowOff>200025</xdr:rowOff>
    </xdr:to>
    <xdr:grpSp>
      <xdr:nvGrpSpPr>
        <xdr:cNvPr id="92" name="Grupo 59"/>
        <xdr:cNvGrpSpPr>
          <a:grpSpLocks/>
        </xdr:cNvGrpSpPr>
      </xdr:nvGrpSpPr>
      <xdr:grpSpPr bwMode="auto">
        <a:xfrm>
          <a:off x="44472225" y="8661400"/>
          <a:ext cx="4648200" cy="606425"/>
          <a:chOff x="43116500" y="1955800"/>
          <a:chExt cx="4648200" cy="673100"/>
        </a:xfrm>
      </xdr:grpSpPr>
      <xdr:sp macro="" textlink="">
        <xdr:nvSpPr>
          <xdr:cNvPr id="93" name="CaixaDeTexto 92"/>
          <xdr:cNvSpPr txBox="1"/>
        </xdr:nvSpPr>
        <xdr:spPr>
          <a:xfrm>
            <a:off x="43116500" y="1955800"/>
            <a:ext cx="4648200" cy="6731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24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x  sinistro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24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24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 x  sinistro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 </a:t>
            </a:r>
            <a:r>
              <a:rPr lang="el-GR" sz="2000" i="1" baseline="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ρ</a:t>
            </a:r>
            <a:r>
              <a:rPr lang="pt-BR" sz="1600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 , l</a:t>
            </a:r>
            <a:r>
              <a:rPr lang="pt-BR" sz="2400" i="0" baseline="-30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endParaRPr lang="pt-BR" sz="2400" i="0" baseline="-3000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94" name="CaixaDeTexto 93"/>
          <xdr:cNvSpPr txBox="1"/>
        </xdr:nvSpPr>
        <xdr:spPr>
          <a:xfrm>
            <a:off x="43374203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  <xdr:sp macro="" textlink="">
        <xdr:nvSpPr>
          <xdr:cNvPr id="95" name="CaixaDeTexto 94"/>
          <xdr:cNvSpPr txBox="1"/>
        </xdr:nvSpPr>
        <xdr:spPr>
          <a:xfrm>
            <a:off x="45254481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  <xdr:sp macro="" textlink="">
        <xdr:nvSpPr>
          <xdr:cNvPr id="96" name="CaixaDeTexto 95"/>
          <xdr:cNvSpPr txBox="1"/>
        </xdr:nvSpPr>
        <xdr:spPr>
          <a:xfrm>
            <a:off x="46466640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97" name="CaixaDeTexto 96"/>
          <xdr:cNvSpPr txBox="1"/>
        </xdr:nvSpPr>
        <xdr:spPr>
          <a:xfrm>
            <a:off x="44529095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98" name="CaixaDeTexto 97"/>
          <xdr:cNvSpPr txBox="1"/>
        </xdr:nvSpPr>
        <xdr:spPr>
          <a:xfrm>
            <a:off x="46991591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</xdr:grpSp>
    <xdr:clientData/>
  </xdr:twoCellAnchor>
  <xdr:twoCellAnchor>
    <xdr:from>
      <xdr:col>61</xdr:col>
      <xdr:colOff>581025</xdr:colOff>
      <xdr:row>28</xdr:row>
      <xdr:rowOff>0</xdr:rowOff>
    </xdr:from>
    <xdr:to>
      <xdr:col>64</xdr:col>
      <xdr:colOff>276225</xdr:colOff>
      <xdr:row>29</xdr:row>
      <xdr:rowOff>180975</xdr:rowOff>
    </xdr:to>
    <xdr:grpSp>
      <xdr:nvGrpSpPr>
        <xdr:cNvPr id="99" name="Grupo 59"/>
        <xdr:cNvGrpSpPr>
          <a:grpSpLocks/>
        </xdr:cNvGrpSpPr>
      </xdr:nvGrpSpPr>
      <xdr:grpSpPr bwMode="auto">
        <a:xfrm>
          <a:off x="75231625" y="8661400"/>
          <a:ext cx="4648200" cy="587375"/>
          <a:chOff x="43116500" y="1955800"/>
          <a:chExt cx="4648200" cy="673100"/>
        </a:xfrm>
      </xdr:grpSpPr>
      <xdr:sp macro="" textlink="">
        <xdr:nvSpPr>
          <xdr:cNvPr id="100" name="CaixaDeTexto 99"/>
          <xdr:cNvSpPr txBox="1"/>
        </xdr:nvSpPr>
        <xdr:spPr>
          <a:xfrm>
            <a:off x="43116500" y="1955800"/>
            <a:ext cx="4648200" cy="6731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24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 x  sinistro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24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24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 x  sinistro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 </a:t>
            </a:r>
            <a:r>
              <a:rPr lang="el-GR" sz="2000" i="1" baseline="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ρ</a:t>
            </a:r>
            <a:r>
              <a:rPr lang="pt-BR" sz="1600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 , l</a:t>
            </a:r>
            <a:r>
              <a:rPr lang="pt-BR" sz="2400" i="0" baseline="-30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endParaRPr lang="pt-BR" sz="2400" i="0" baseline="-3000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101" name="CaixaDeTexto 100"/>
          <xdr:cNvSpPr txBox="1"/>
        </xdr:nvSpPr>
        <xdr:spPr>
          <a:xfrm>
            <a:off x="43374203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  <xdr:sp macro="" textlink="">
        <xdr:nvSpPr>
          <xdr:cNvPr id="102" name="CaixaDeTexto 101"/>
          <xdr:cNvSpPr txBox="1"/>
        </xdr:nvSpPr>
        <xdr:spPr>
          <a:xfrm>
            <a:off x="45292659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  <xdr:sp macro="" textlink="">
        <xdr:nvSpPr>
          <xdr:cNvPr id="103" name="CaixaDeTexto 102"/>
          <xdr:cNvSpPr txBox="1"/>
        </xdr:nvSpPr>
        <xdr:spPr>
          <a:xfrm>
            <a:off x="46466640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104" name="CaixaDeTexto 103"/>
          <xdr:cNvSpPr txBox="1"/>
        </xdr:nvSpPr>
        <xdr:spPr>
          <a:xfrm>
            <a:off x="44538639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105" name="CaixaDeTexto 104"/>
          <xdr:cNvSpPr txBox="1"/>
        </xdr:nvSpPr>
        <xdr:spPr>
          <a:xfrm>
            <a:off x="47048858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</xdr:grpSp>
    <xdr:clientData/>
  </xdr:twoCellAnchor>
  <xdr:twoCellAnchor>
    <xdr:from>
      <xdr:col>15</xdr:col>
      <xdr:colOff>787400</xdr:colOff>
      <xdr:row>28</xdr:row>
      <xdr:rowOff>431800</xdr:rowOff>
    </xdr:from>
    <xdr:to>
      <xdr:col>15</xdr:col>
      <xdr:colOff>1143000</xdr:colOff>
      <xdr:row>29</xdr:row>
      <xdr:rowOff>292100</xdr:rowOff>
    </xdr:to>
    <xdr:sp macro="" textlink="">
      <xdr:nvSpPr>
        <xdr:cNvPr id="106" name="CaixaDeTexto 105"/>
        <xdr:cNvSpPr txBox="1"/>
      </xdr:nvSpPr>
      <xdr:spPr>
        <a:xfrm>
          <a:off x="19113500" y="3467100"/>
          <a:ext cx="355600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solidFill>
                <a:schemeClr val="bg1">
                  <a:lumMod val="95000"/>
                </a:schemeClr>
              </a:solidFill>
              <a:latin typeface="Times New Roman" pitchFamily="18" charset="0"/>
              <a:cs typeface="Times New Roman" pitchFamily="18" charset="0"/>
            </a:rPr>
            <a:t>m</a:t>
          </a:r>
        </a:p>
      </xdr:txBody>
    </xdr:sp>
    <xdr:clientData/>
  </xdr:twoCellAnchor>
  <xdr:twoCellAnchor>
    <xdr:from>
      <xdr:col>19</xdr:col>
      <xdr:colOff>6348</xdr:colOff>
      <xdr:row>9</xdr:row>
      <xdr:rowOff>79370</xdr:rowOff>
    </xdr:from>
    <xdr:to>
      <xdr:col>19</xdr:col>
      <xdr:colOff>247648</xdr:colOff>
      <xdr:row>10</xdr:row>
      <xdr:rowOff>0</xdr:rowOff>
    </xdr:to>
    <xdr:sp macro="" textlink="">
      <xdr:nvSpPr>
        <xdr:cNvPr id="146" name="CaixaDeTexto 145"/>
        <xdr:cNvSpPr txBox="1"/>
      </xdr:nvSpPr>
      <xdr:spPr>
        <a:xfrm>
          <a:off x="7045323" y="3527420"/>
          <a:ext cx="241300" cy="30163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400" b="1" i="1">
              <a:latin typeface="Times New Roman" pitchFamily="18" charset="0"/>
              <a:cs typeface="Times New Roman" pitchFamily="18" charset="0"/>
            </a:rPr>
            <a:t>i</a:t>
          </a:r>
        </a:p>
      </xdr:txBody>
    </xdr:sp>
    <xdr:clientData/>
  </xdr:twoCellAnchor>
  <xdr:twoCellAnchor>
    <xdr:from>
      <xdr:col>19</xdr:col>
      <xdr:colOff>361948</xdr:colOff>
      <xdr:row>8</xdr:row>
      <xdr:rowOff>427033</xdr:rowOff>
    </xdr:from>
    <xdr:to>
      <xdr:col>19</xdr:col>
      <xdr:colOff>587373</xdr:colOff>
      <xdr:row>9</xdr:row>
      <xdr:rowOff>274633</xdr:rowOff>
    </xdr:to>
    <xdr:sp macro="" textlink="">
      <xdr:nvSpPr>
        <xdr:cNvPr id="147" name="CaixaDeTexto 146"/>
        <xdr:cNvSpPr txBox="1"/>
      </xdr:nvSpPr>
      <xdr:spPr>
        <a:xfrm>
          <a:off x="7400923" y="3436933"/>
          <a:ext cx="225425" cy="285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400" b="1" i="1">
              <a:latin typeface="Times New Roman" pitchFamily="18" charset="0"/>
              <a:cs typeface="Times New Roman" pitchFamily="18" charset="0"/>
            </a:rPr>
            <a:t>j</a:t>
          </a:r>
        </a:p>
      </xdr:txBody>
    </xdr:sp>
    <xdr:clientData/>
  </xdr:twoCellAnchor>
  <xdr:twoCellAnchor>
    <xdr:from>
      <xdr:col>17</xdr:col>
      <xdr:colOff>444500</xdr:colOff>
      <xdr:row>7</xdr:row>
      <xdr:rowOff>482600</xdr:rowOff>
    </xdr:from>
    <xdr:to>
      <xdr:col>17</xdr:col>
      <xdr:colOff>1085850</xdr:colOff>
      <xdr:row>8</xdr:row>
      <xdr:rowOff>228600</xdr:rowOff>
    </xdr:to>
    <xdr:sp macro="" textlink="">
      <xdr:nvSpPr>
        <xdr:cNvPr id="148" name="CaixaDeTexto 147"/>
        <xdr:cNvSpPr txBox="1"/>
      </xdr:nvSpPr>
      <xdr:spPr>
        <a:xfrm>
          <a:off x="4187825" y="2987675"/>
          <a:ext cx="641350" cy="2508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solidFill>
                <a:schemeClr val="bg1">
                  <a:lumMod val="95000"/>
                </a:schemeClr>
              </a:solidFill>
            </a:rPr>
            <a:t>prem</a:t>
          </a:r>
        </a:p>
      </xdr:txBody>
    </xdr:sp>
    <xdr:clientData/>
  </xdr:twoCellAnchor>
  <xdr:twoCellAnchor>
    <xdr:from>
      <xdr:col>15</xdr:col>
      <xdr:colOff>787400</xdr:colOff>
      <xdr:row>9</xdr:row>
      <xdr:rowOff>304800</xdr:rowOff>
    </xdr:from>
    <xdr:to>
      <xdr:col>15</xdr:col>
      <xdr:colOff>1085850</xdr:colOff>
      <xdr:row>9</xdr:row>
      <xdr:rowOff>596900</xdr:rowOff>
    </xdr:to>
    <xdr:sp macro="" textlink="">
      <xdr:nvSpPr>
        <xdr:cNvPr id="149" name="CaixaDeTexto 148"/>
        <xdr:cNvSpPr txBox="1"/>
      </xdr:nvSpPr>
      <xdr:spPr>
        <a:xfrm>
          <a:off x="22085300" y="3098800"/>
          <a:ext cx="298450" cy="2921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solidFill>
                <a:schemeClr val="bg1">
                  <a:lumMod val="95000"/>
                </a:schemeClr>
              </a:solidFill>
              <a:latin typeface="Times New Roman" pitchFamily="18" charset="0"/>
              <a:cs typeface="Times New Roman" pitchFamily="18" charset="0"/>
            </a:rPr>
            <a:t>m</a:t>
          </a:r>
        </a:p>
      </xdr:txBody>
    </xdr:sp>
    <xdr:clientData/>
  </xdr:twoCellAnchor>
  <xdr:twoCellAnchor>
    <xdr:from>
      <xdr:col>34</xdr:col>
      <xdr:colOff>203200</xdr:colOff>
      <xdr:row>7</xdr:row>
      <xdr:rowOff>482600</xdr:rowOff>
    </xdr:from>
    <xdr:to>
      <xdr:col>35</xdr:col>
      <xdr:colOff>114300</xdr:colOff>
      <xdr:row>8</xdr:row>
      <xdr:rowOff>203200</xdr:rowOff>
    </xdr:to>
    <xdr:sp macro="" textlink="">
      <xdr:nvSpPr>
        <xdr:cNvPr id="150" name="CaixaDeTexto 149"/>
        <xdr:cNvSpPr txBox="1"/>
      </xdr:nvSpPr>
      <xdr:spPr>
        <a:xfrm>
          <a:off x="16386175" y="2987675"/>
          <a:ext cx="520700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solidFill>
                <a:schemeClr val="bg1">
                  <a:lumMod val="95000"/>
                </a:schemeClr>
              </a:solidFill>
            </a:rPr>
            <a:t>prem</a:t>
          </a:r>
        </a:p>
      </xdr:txBody>
    </xdr:sp>
    <xdr:clientData/>
  </xdr:twoCellAnchor>
  <xdr:twoCellAnchor>
    <xdr:from>
      <xdr:col>19</xdr:col>
      <xdr:colOff>361948</xdr:colOff>
      <xdr:row>8</xdr:row>
      <xdr:rowOff>427033</xdr:rowOff>
    </xdr:from>
    <xdr:to>
      <xdr:col>19</xdr:col>
      <xdr:colOff>587373</xdr:colOff>
      <xdr:row>9</xdr:row>
      <xdr:rowOff>274633</xdr:rowOff>
    </xdr:to>
    <xdr:sp macro="" textlink="">
      <xdr:nvSpPr>
        <xdr:cNvPr id="151" name="CaixaDeTexto 150"/>
        <xdr:cNvSpPr txBox="1"/>
      </xdr:nvSpPr>
      <xdr:spPr>
        <a:xfrm>
          <a:off x="7400923" y="3436933"/>
          <a:ext cx="225425" cy="285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400" b="1" i="1">
              <a:latin typeface="Times New Roman" pitchFamily="18" charset="0"/>
              <a:cs typeface="Times New Roman" pitchFamily="18" charset="0"/>
            </a:rPr>
            <a:t>j</a:t>
          </a:r>
        </a:p>
      </xdr:txBody>
    </xdr:sp>
    <xdr:clientData/>
  </xdr:twoCellAnchor>
  <xdr:twoCellAnchor>
    <xdr:from>
      <xdr:col>38</xdr:col>
      <xdr:colOff>0</xdr:colOff>
      <xdr:row>9</xdr:row>
      <xdr:rowOff>0</xdr:rowOff>
    </xdr:from>
    <xdr:to>
      <xdr:col>39</xdr:col>
      <xdr:colOff>114300</xdr:colOff>
      <xdr:row>10</xdr:row>
      <xdr:rowOff>0</xdr:rowOff>
    </xdr:to>
    <xdr:grpSp>
      <xdr:nvGrpSpPr>
        <xdr:cNvPr id="152" name="Grupo 74"/>
        <xdr:cNvGrpSpPr>
          <a:grpSpLocks/>
        </xdr:cNvGrpSpPr>
      </xdr:nvGrpSpPr>
      <xdr:grpSpPr bwMode="auto">
        <a:xfrm>
          <a:off x="37490400" y="2781300"/>
          <a:ext cx="1828800" cy="927100"/>
          <a:chOff x="45732700" y="1637686"/>
          <a:chExt cx="1854200" cy="445114"/>
        </a:xfrm>
      </xdr:grpSpPr>
      <xdr:sp macro="" textlink="">
        <xdr:nvSpPr>
          <xdr:cNvPr id="153" name="CaixaDeTexto 152"/>
          <xdr:cNvSpPr txBox="1"/>
        </xdr:nvSpPr>
        <xdr:spPr>
          <a:xfrm>
            <a:off x="45732700" y="1673013"/>
            <a:ext cx="1854200" cy="40978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premio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 </a:t>
            </a:r>
            <a:endParaRPr lang="pt-BR" sz="2400" b="1" i="1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154" name="CaixaDeTexto 153"/>
          <xdr:cNvSpPr txBox="1"/>
        </xdr:nvSpPr>
        <xdr:spPr>
          <a:xfrm>
            <a:off x="45848587" y="1637686"/>
            <a:ext cx="656696" cy="2543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100" b="1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155" name="CaixaDeTexto 154"/>
          <xdr:cNvSpPr txBox="1"/>
        </xdr:nvSpPr>
        <xdr:spPr>
          <a:xfrm>
            <a:off x="46698429" y="1658882"/>
            <a:ext cx="357320" cy="2402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</xdr:grpSp>
    <xdr:clientData/>
  </xdr:twoCellAnchor>
  <xdr:twoCellAnchor>
    <xdr:from>
      <xdr:col>38</xdr:col>
      <xdr:colOff>523875</xdr:colOff>
      <xdr:row>7</xdr:row>
      <xdr:rowOff>447675</xdr:rowOff>
    </xdr:from>
    <xdr:to>
      <xdr:col>39</xdr:col>
      <xdr:colOff>657225</xdr:colOff>
      <xdr:row>9</xdr:row>
      <xdr:rowOff>95250</xdr:rowOff>
    </xdr:to>
    <xdr:grpSp>
      <xdr:nvGrpSpPr>
        <xdr:cNvPr id="156" name="Grupo 79"/>
        <xdr:cNvGrpSpPr>
          <a:grpSpLocks/>
        </xdr:cNvGrpSpPr>
      </xdr:nvGrpSpPr>
      <xdr:grpSpPr bwMode="auto">
        <a:xfrm>
          <a:off x="38014275" y="2387600"/>
          <a:ext cx="1847850" cy="488950"/>
          <a:chOff x="45732700" y="1637686"/>
          <a:chExt cx="1854200" cy="445114"/>
        </a:xfrm>
      </xdr:grpSpPr>
      <xdr:sp macro="" textlink="">
        <xdr:nvSpPr>
          <xdr:cNvPr id="157" name="CaixaDeTexto 156"/>
          <xdr:cNvSpPr txBox="1"/>
        </xdr:nvSpPr>
        <xdr:spPr>
          <a:xfrm>
            <a:off x="45732700" y="1673582"/>
            <a:ext cx="1854200" cy="4092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</a:t>
            </a:r>
            <a:r>
              <a:rPr lang="pt-BR" sz="12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 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premio</a:t>
            </a:r>
            <a:r>
              <a:rPr lang="pt-BR" sz="12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1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</a:t>
            </a:r>
            <a:endParaRPr lang="pt-BR" sz="2400" b="1" i="1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158" name="CaixaDeTexto 157"/>
          <xdr:cNvSpPr txBox="1"/>
        </xdr:nvSpPr>
        <xdr:spPr>
          <a:xfrm>
            <a:off x="45847393" y="1637686"/>
            <a:ext cx="659484" cy="25127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100" b="1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159" name="CaixaDeTexto 158"/>
          <xdr:cNvSpPr txBox="1"/>
        </xdr:nvSpPr>
        <xdr:spPr>
          <a:xfrm>
            <a:off x="46688473" y="1659224"/>
            <a:ext cx="353636" cy="23691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</xdr:grpSp>
    <xdr:clientData/>
  </xdr:twoCellAnchor>
  <xdr:twoCellAnchor>
    <xdr:from>
      <xdr:col>57</xdr:col>
      <xdr:colOff>0</xdr:colOff>
      <xdr:row>9</xdr:row>
      <xdr:rowOff>0</xdr:rowOff>
    </xdr:from>
    <xdr:to>
      <xdr:col>58</xdr:col>
      <xdr:colOff>114300</xdr:colOff>
      <xdr:row>10</xdr:row>
      <xdr:rowOff>0</xdr:rowOff>
    </xdr:to>
    <xdr:grpSp>
      <xdr:nvGrpSpPr>
        <xdr:cNvPr id="160" name="Grupo 74"/>
        <xdr:cNvGrpSpPr>
          <a:grpSpLocks/>
        </xdr:cNvGrpSpPr>
      </xdr:nvGrpSpPr>
      <xdr:grpSpPr bwMode="auto">
        <a:xfrm>
          <a:off x="67983100" y="2781300"/>
          <a:ext cx="1828800" cy="927100"/>
          <a:chOff x="45732700" y="1637686"/>
          <a:chExt cx="1854200" cy="445114"/>
        </a:xfrm>
      </xdr:grpSpPr>
      <xdr:sp macro="" textlink="">
        <xdr:nvSpPr>
          <xdr:cNvPr id="161" name="CaixaDeTexto 160"/>
          <xdr:cNvSpPr txBox="1"/>
        </xdr:nvSpPr>
        <xdr:spPr>
          <a:xfrm>
            <a:off x="45732700" y="1673013"/>
            <a:ext cx="1854200" cy="40978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premio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 </a:t>
            </a:r>
            <a:endParaRPr lang="pt-BR" sz="2400" b="1" i="1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162" name="CaixaDeTexto 161"/>
          <xdr:cNvSpPr txBox="1"/>
        </xdr:nvSpPr>
        <xdr:spPr>
          <a:xfrm>
            <a:off x="45848587" y="1637686"/>
            <a:ext cx="656696" cy="2543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100" b="1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163" name="CaixaDeTexto 162"/>
          <xdr:cNvSpPr txBox="1"/>
        </xdr:nvSpPr>
        <xdr:spPr>
          <a:xfrm>
            <a:off x="46698429" y="1658882"/>
            <a:ext cx="357320" cy="2402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</xdr:grpSp>
    <xdr:clientData/>
  </xdr:twoCellAnchor>
  <xdr:twoCellAnchor>
    <xdr:from>
      <xdr:col>57</xdr:col>
      <xdr:colOff>523875</xdr:colOff>
      <xdr:row>7</xdr:row>
      <xdr:rowOff>447675</xdr:rowOff>
    </xdr:from>
    <xdr:to>
      <xdr:col>58</xdr:col>
      <xdr:colOff>657225</xdr:colOff>
      <xdr:row>9</xdr:row>
      <xdr:rowOff>95250</xdr:rowOff>
    </xdr:to>
    <xdr:grpSp>
      <xdr:nvGrpSpPr>
        <xdr:cNvPr id="164" name="Grupo 79"/>
        <xdr:cNvGrpSpPr>
          <a:grpSpLocks/>
        </xdr:cNvGrpSpPr>
      </xdr:nvGrpSpPr>
      <xdr:grpSpPr bwMode="auto">
        <a:xfrm>
          <a:off x="68506975" y="2387600"/>
          <a:ext cx="1847850" cy="488950"/>
          <a:chOff x="45732700" y="1637686"/>
          <a:chExt cx="1854200" cy="445114"/>
        </a:xfrm>
      </xdr:grpSpPr>
      <xdr:sp macro="" textlink="">
        <xdr:nvSpPr>
          <xdr:cNvPr id="165" name="CaixaDeTexto 164"/>
          <xdr:cNvSpPr txBox="1"/>
        </xdr:nvSpPr>
        <xdr:spPr>
          <a:xfrm>
            <a:off x="45732700" y="1673582"/>
            <a:ext cx="1854200" cy="4092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</a:t>
            </a:r>
            <a:r>
              <a:rPr lang="pt-BR" sz="12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 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premio</a:t>
            </a:r>
            <a:r>
              <a:rPr lang="pt-BR" sz="12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1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</a:t>
            </a:r>
            <a:endParaRPr lang="pt-BR" sz="2400" b="1" i="1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166" name="CaixaDeTexto 165"/>
          <xdr:cNvSpPr txBox="1"/>
        </xdr:nvSpPr>
        <xdr:spPr>
          <a:xfrm>
            <a:off x="45847393" y="1637686"/>
            <a:ext cx="659484" cy="25127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100" b="1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167" name="CaixaDeTexto 166"/>
          <xdr:cNvSpPr txBox="1"/>
        </xdr:nvSpPr>
        <xdr:spPr>
          <a:xfrm>
            <a:off x="46688473" y="1659224"/>
            <a:ext cx="353636" cy="23691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</xdr:grpSp>
    <xdr:clientData/>
  </xdr:twoCellAnchor>
  <xdr:twoCellAnchor>
    <xdr:from>
      <xdr:col>61</xdr:col>
      <xdr:colOff>530225</xdr:colOff>
      <xdr:row>7</xdr:row>
      <xdr:rowOff>485775</xdr:rowOff>
    </xdr:from>
    <xdr:to>
      <xdr:col>64</xdr:col>
      <xdr:colOff>225425</xdr:colOff>
      <xdr:row>9</xdr:row>
      <xdr:rowOff>200025</xdr:rowOff>
    </xdr:to>
    <xdr:grpSp>
      <xdr:nvGrpSpPr>
        <xdr:cNvPr id="168" name="Grupo 59"/>
        <xdr:cNvGrpSpPr>
          <a:grpSpLocks/>
        </xdr:cNvGrpSpPr>
      </xdr:nvGrpSpPr>
      <xdr:grpSpPr bwMode="auto">
        <a:xfrm>
          <a:off x="75180825" y="2387600"/>
          <a:ext cx="4648200" cy="593725"/>
          <a:chOff x="43116500" y="1955800"/>
          <a:chExt cx="4648200" cy="673100"/>
        </a:xfrm>
      </xdr:grpSpPr>
      <xdr:sp macro="" textlink="">
        <xdr:nvSpPr>
          <xdr:cNvPr id="169" name="CaixaDeTexto 168"/>
          <xdr:cNvSpPr txBox="1"/>
        </xdr:nvSpPr>
        <xdr:spPr>
          <a:xfrm>
            <a:off x="43116500" y="1955800"/>
            <a:ext cx="4648200" cy="6731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24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 x  premio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24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24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 x  premio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 </a:t>
            </a:r>
            <a:r>
              <a:rPr lang="el-GR" sz="2000" i="1" baseline="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ρ</a:t>
            </a:r>
            <a:r>
              <a:rPr lang="pt-BR" sz="160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 , j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endParaRPr lang="pt-BR" sz="2400" i="0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170" name="CaixaDeTexto 169"/>
          <xdr:cNvSpPr txBox="1"/>
        </xdr:nvSpPr>
        <xdr:spPr>
          <a:xfrm>
            <a:off x="43374203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171" name="CaixaDeTexto 170"/>
          <xdr:cNvSpPr txBox="1"/>
        </xdr:nvSpPr>
        <xdr:spPr>
          <a:xfrm>
            <a:off x="45254481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172" name="CaixaDeTexto 171"/>
          <xdr:cNvSpPr txBox="1"/>
        </xdr:nvSpPr>
        <xdr:spPr>
          <a:xfrm>
            <a:off x="46418917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173" name="CaixaDeTexto 172"/>
          <xdr:cNvSpPr txBox="1"/>
        </xdr:nvSpPr>
        <xdr:spPr>
          <a:xfrm>
            <a:off x="44529095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174" name="CaixaDeTexto 173"/>
          <xdr:cNvSpPr txBox="1"/>
        </xdr:nvSpPr>
        <xdr:spPr>
          <a:xfrm>
            <a:off x="46982046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</xdr:grpSp>
    <xdr:clientData/>
  </xdr:twoCellAnchor>
  <xdr:twoCellAnchor>
    <xdr:from>
      <xdr:col>57</xdr:col>
      <xdr:colOff>523875</xdr:colOff>
      <xdr:row>7</xdr:row>
      <xdr:rowOff>447675</xdr:rowOff>
    </xdr:from>
    <xdr:to>
      <xdr:col>58</xdr:col>
      <xdr:colOff>657225</xdr:colOff>
      <xdr:row>9</xdr:row>
      <xdr:rowOff>95250</xdr:rowOff>
    </xdr:to>
    <xdr:grpSp>
      <xdr:nvGrpSpPr>
        <xdr:cNvPr id="175" name="Grupo 79"/>
        <xdr:cNvGrpSpPr>
          <a:grpSpLocks/>
        </xdr:cNvGrpSpPr>
      </xdr:nvGrpSpPr>
      <xdr:grpSpPr bwMode="auto">
        <a:xfrm>
          <a:off x="68506975" y="2387600"/>
          <a:ext cx="1847850" cy="488950"/>
          <a:chOff x="45732700" y="1637686"/>
          <a:chExt cx="1854200" cy="445114"/>
        </a:xfrm>
      </xdr:grpSpPr>
      <xdr:sp macro="" textlink="">
        <xdr:nvSpPr>
          <xdr:cNvPr id="176" name="CaixaDeTexto 175"/>
          <xdr:cNvSpPr txBox="1"/>
        </xdr:nvSpPr>
        <xdr:spPr>
          <a:xfrm>
            <a:off x="45732700" y="1673582"/>
            <a:ext cx="1854200" cy="4092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</a:t>
            </a:r>
            <a:r>
              <a:rPr lang="pt-BR" sz="12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 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premio</a:t>
            </a:r>
            <a:r>
              <a:rPr lang="pt-BR" sz="12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1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</a:t>
            </a:r>
            <a:endParaRPr lang="pt-BR" sz="2400" b="1" i="1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177" name="CaixaDeTexto 176"/>
          <xdr:cNvSpPr txBox="1"/>
        </xdr:nvSpPr>
        <xdr:spPr>
          <a:xfrm>
            <a:off x="45847393" y="1637686"/>
            <a:ext cx="659484" cy="25127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100" b="1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178" name="CaixaDeTexto 177"/>
          <xdr:cNvSpPr txBox="1"/>
        </xdr:nvSpPr>
        <xdr:spPr>
          <a:xfrm>
            <a:off x="46688473" y="1659224"/>
            <a:ext cx="353636" cy="23691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</xdr:grpSp>
    <xdr:clientData/>
  </xdr:twoCellAnchor>
  <xdr:twoCellAnchor>
    <xdr:from>
      <xdr:col>42</xdr:col>
      <xdr:colOff>390525</xdr:colOff>
      <xdr:row>7</xdr:row>
      <xdr:rowOff>485775</xdr:rowOff>
    </xdr:from>
    <xdr:to>
      <xdr:col>45</xdr:col>
      <xdr:colOff>85725</xdr:colOff>
      <xdr:row>9</xdr:row>
      <xdr:rowOff>200025</xdr:rowOff>
    </xdr:to>
    <xdr:grpSp>
      <xdr:nvGrpSpPr>
        <xdr:cNvPr id="179" name="Grupo 59"/>
        <xdr:cNvGrpSpPr>
          <a:grpSpLocks/>
        </xdr:cNvGrpSpPr>
      </xdr:nvGrpSpPr>
      <xdr:grpSpPr bwMode="auto">
        <a:xfrm>
          <a:off x="44548425" y="2387600"/>
          <a:ext cx="4648200" cy="593725"/>
          <a:chOff x="43116500" y="1955800"/>
          <a:chExt cx="4648200" cy="673100"/>
        </a:xfrm>
      </xdr:grpSpPr>
      <xdr:sp macro="" textlink="">
        <xdr:nvSpPr>
          <xdr:cNvPr id="180" name="CaixaDeTexto 179"/>
          <xdr:cNvSpPr txBox="1"/>
        </xdr:nvSpPr>
        <xdr:spPr>
          <a:xfrm>
            <a:off x="43116500" y="1955800"/>
            <a:ext cx="4648200" cy="6731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24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 x  premio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24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24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 x  premio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 </a:t>
            </a:r>
            <a:r>
              <a:rPr lang="el-GR" sz="2000" i="1" baseline="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ρ</a:t>
            </a:r>
            <a:r>
              <a:rPr lang="pt-BR" sz="160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 , j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endParaRPr lang="pt-BR" sz="2400" i="0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181" name="CaixaDeTexto 180"/>
          <xdr:cNvSpPr txBox="1"/>
        </xdr:nvSpPr>
        <xdr:spPr>
          <a:xfrm>
            <a:off x="43374203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182" name="CaixaDeTexto 181"/>
          <xdr:cNvSpPr txBox="1"/>
        </xdr:nvSpPr>
        <xdr:spPr>
          <a:xfrm>
            <a:off x="45254481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183" name="CaixaDeTexto 182"/>
          <xdr:cNvSpPr txBox="1"/>
        </xdr:nvSpPr>
        <xdr:spPr>
          <a:xfrm>
            <a:off x="46418917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184" name="CaixaDeTexto 183"/>
          <xdr:cNvSpPr txBox="1"/>
        </xdr:nvSpPr>
        <xdr:spPr>
          <a:xfrm>
            <a:off x="44529095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185" name="CaixaDeTexto 184"/>
          <xdr:cNvSpPr txBox="1"/>
        </xdr:nvSpPr>
        <xdr:spPr>
          <a:xfrm>
            <a:off x="46982046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</xdr:grpSp>
    <xdr:clientData/>
  </xdr:twoCellAnchor>
  <xdr:twoCellAnchor>
    <xdr:from>
      <xdr:col>38</xdr:col>
      <xdr:colOff>523875</xdr:colOff>
      <xdr:row>7</xdr:row>
      <xdr:rowOff>447675</xdr:rowOff>
    </xdr:from>
    <xdr:to>
      <xdr:col>39</xdr:col>
      <xdr:colOff>657225</xdr:colOff>
      <xdr:row>9</xdr:row>
      <xdr:rowOff>95250</xdr:rowOff>
    </xdr:to>
    <xdr:grpSp>
      <xdr:nvGrpSpPr>
        <xdr:cNvPr id="186" name="Grupo 79"/>
        <xdr:cNvGrpSpPr>
          <a:grpSpLocks/>
        </xdr:cNvGrpSpPr>
      </xdr:nvGrpSpPr>
      <xdr:grpSpPr bwMode="auto">
        <a:xfrm>
          <a:off x="38014275" y="2387600"/>
          <a:ext cx="1847850" cy="488950"/>
          <a:chOff x="45732700" y="1637686"/>
          <a:chExt cx="1854200" cy="445114"/>
        </a:xfrm>
      </xdr:grpSpPr>
      <xdr:sp macro="" textlink="">
        <xdr:nvSpPr>
          <xdr:cNvPr id="187" name="CaixaDeTexto 186"/>
          <xdr:cNvSpPr txBox="1"/>
        </xdr:nvSpPr>
        <xdr:spPr>
          <a:xfrm>
            <a:off x="45732700" y="1673582"/>
            <a:ext cx="1854200" cy="4092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</a:t>
            </a:r>
            <a:r>
              <a:rPr lang="pt-BR" sz="12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 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premio</a:t>
            </a:r>
            <a:r>
              <a:rPr lang="pt-BR" sz="12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1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</a:t>
            </a:r>
            <a:endParaRPr lang="pt-BR" sz="2400" b="1" i="1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188" name="CaixaDeTexto 187"/>
          <xdr:cNvSpPr txBox="1"/>
        </xdr:nvSpPr>
        <xdr:spPr>
          <a:xfrm>
            <a:off x="45847393" y="1637686"/>
            <a:ext cx="659484" cy="25127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100" b="1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189" name="CaixaDeTexto 188"/>
          <xdr:cNvSpPr txBox="1"/>
        </xdr:nvSpPr>
        <xdr:spPr>
          <a:xfrm>
            <a:off x="46688473" y="1659224"/>
            <a:ext cx="353636" cy="23691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</xdr:grpSp>
    <xdr:clientData/>
  </xdr:twoCellAnchor>
  <xdr:twoCellAnchor>
    <xdr:from>
      <xdr:col>15</xdr:col>
      <xdr:colOff>444500</xdr:colOff>
      <xdr:row>1</xdr:row>
      <xdr:rowOff>190500</xdr:rowOff>
    </xdr:from>
    <xdr:to>
      <xdr:col>24</xdr:col>
      <xdr:colOff>330200</xdr:colOff>
      <xdr:row>4</xdr:row>
      <xdr:rowOff>127000</xdr:rowOff>
    </xdr:to>
    <xdr:grpSp>
      <xdr:nvGrpSpPr>
        <xdr:cNvPr id="190" name="Grupo 33"/>
        <xdr:cNvGrpSpPr>
          <a:grpSpLocks/>
        </xdr:cNvGrpSpPr>
      </xdr:nvGrpSpPr>
      <xdr:grpSpPr bwMode="auto">
        <a:xfrm>
          <a:off x="21805900" y="482600"/>
          <a:ext cx="7378700" cy="736600"/>
          <a:chOff x="5016500" y="1206500"/>
          <a:chExt cx="7327900" cy="800100"/>
        </a:xfrm>
      </xdr:grpSpPr>
      <xdr:grpSp>
        <xdr:nvGrpSpPr>
          <xdr:cNvPr id="191" name="Grupo 32"/>
          <xdr:cNvGrpSpPr>
            <a:grpSpLocks/>
          </xdr:cNvGrpSpPr>
        </xdr:nvGrpSpPr>
        <xdr:grpSpPr bwMode="auto">
          <a:xfrm>
            <a:off x="5016500" y="1219200"/>
            <a:ext cx="5435600" cy="723900"/>
            <a:chOff x="11163300" y="1181100"/>
            <a:chExt cx="5435600" cy="723900"/>
          </a:xfrm>
        </xdr:grpSpPr>
        <xdr:cxnSp macro="">
          <xdr:nvCxnSpPr>
            <xdr:cNvPr id="203" name="Conector reto 202"/>
            <xdr:cNvCxnSpPr/>
          </xdr:nvCxnSpPr>
          <xdr:spPr>
            <a:xfrm>
              <a:off x="11211132" y="1482725"/>
              <a:ext cx="133930" cy="409575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204" name="Conector reto 203"/>
            <xdr:cNvCxnSpPr/>
          </xdr:nvCxnSpPr>
          <xdr:spPr>
            <a:xfrm flipH="1">
              <a:off x="11345063" y="1177925"/>
              <a:ext cx="172196" cy="72390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205" name="Conector reto 204"/>
            <xdr:cNvCxnSpPr/>
          </xdr:nvCxnSpPr>
          <xdr:spPr>
            <a:xfrm>
              <a:off x="11507692" y="1177925"/>
              <a:ext cx="5089351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206" name="Conector reto 205"/>
            <xdr:cNvCxnSpPr/>
          </xdr:nvCxnSpPr>
          <xdr:spPr>
            <a:xfrm flipH="1">
              <a:off x="11163300" y="1492250"/>
              <a:ext cx="66965" cy="9525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192" name="Grupo 18"/>
          <xdr:cNvGrpSpPr>
            <a:grpSpLocks/>
          </xdr:cNvGrpSpPr>
        </xdr:nvGrpSpPr>
        <xdr:grpSpPr bwMode="auto">
          <a:xfrm>
            <a:off x="5332193" y="1206500"/>
            <a:ext cx="7012207" cy="800100"/>
            <a:chOff x="9535893" y="1181100"/>
            <a:chExt cx="7012207" cy="800100"/>
          </a:xfrm>
        </xdr:grpSpPr>
        <xdr:sp macro="" textlink="">
          <xdr:nvSpPr>
            <xdr:cNvPr id="193" name="CaixaDeTexto 192"/>
            <xdr:cNvSpPr txBox="1"/>
          </xdr:nvSpPr>
          <xdr:spPr>
            <a:xfrm>
              <a:off x="9535893" y="1190626"/>
              <a:ext cx="7012207" cy="67627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l-GR" sz="4000" i="0">
                  <a:latin typeface="+mn-lt"/>
                  <a:cs typeface="Times New Roman" pitchFamily="18" charset="0"/>
                </a:rPr>
                <a:t>Σ</a:t>
              </a:r>
              <a:r>
                <a:rPr lang="pt-BR" sz="4000" i="0">
                  <a:latin typeface="+mn-lt"/>
                  <a:cs typeface="Times New Roman" pitchFamily="18" charset="0"/>
                </a:rPr>
                <a:t> </a:t>
              </a:r>
              <a:r>
                <a:rPr lang="el-GR" sz="4000" i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Σ</a:t>
              </a:r>
              <a:r>
                <a:rPr lang="pt-BR" sz="4000" i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</a:t>
              </a:r>
              <a:r>
                <a:rPr lang="pt-BR" sz="2400" b="0" i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(</a:t>
              </a:r>
              <a:r>
                <a:rPr lang="pt-BR" sz="1600" b="0" i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</a:t>
              </a:r>
              <a:r>
                <a:rPr lang="pt-BR" sz="1600" b="0" i="1">
                  <a:solidFill>
                    <a:schemeClr val="dk1"/>
                  </a:solidFill>
                  <a:latin typeface="Times New Roman" pitchFamily="18" charset="0"/>
                  <a:ea typeface="+mn-ea"/>
                  <a:cs typeface="Times New Roman" pitchFamily="18" charset="0"/>
                </a:rPr>
                <a:t>f </a:t>
              </a:r>
              <a:r>
                <a:rPr lang="pt-BR" sz="1600" b="0" i="1" baseline="-25000">
                  <a:solidFill>
                    <a:schemeClr val="dk1"/>
                  </a:solidFill>
                  <a:latin typeface="Times New Roman" pitchFamily="18" charset="0"/>
                  <a:ea typeface="+mn-ea"/>
                  <a:cs typeface="Times New Roman" pitchFamily="18" charset="0"/>
                </a:rPr>
                <a:t>i</a:t>
              </a:r>
              <a:r>
                <a:rPr lang="pt-BR" sz="1600" b="0" i="1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       x  premio</a:t>
              </a:r>
              <a:r>
                <a:rPr lang="pt-BR" sz="1600" b="0" i="1" baseline="-25000">
                  <a:solidFill>
                    <a:schemeClr val="dk1"/>
                  </a:solidFill>
                  <a:latin typeface="Times New Roman" pitchFamily="18" charset="0"/>
                  <a:ea typeface="+mn-ea"/>
                  <a:cs typeface="Times New Roman" pitchFamily="18" charset="0"/>
                </a:rPr>
                <a:t>i</a:t>
              </a:r>
              <a:r>
                <a:rPr lang="pt-BR" sz="1600" b="0" i="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  </a:t>
              </a:r>
              <a:r>
                <a:rPr lang="pt-BR" sz="2400" i="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)</a:t>
              </a:r>
              <a:r>
                <a:rPr lang="pt-BR" sz="1600" i="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</a:t>
              </a:r>
              <a:r>
                <a:rPr lang="pt-BR" sz="1600" i="1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x</a:t>
              </a:r>
              <a:r>
                <a:rPr lang="pt-BR" sz="2400" i="1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</a:t>
              </a:r>
              <a:r>
                <a:rPr lang="pt-BR" sz="2400" i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(</a:t>
              </a:r>
              <a:r>
                <a:rPr lang="pt-BR" sz="1600" i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</a:t>
              </a:r>
              <a:r>
                <a:rPr lang="pt-BR" sz="1600" b="0" i="1">
                  <a:solidFill>
                    <a:schemeClr val="dk1"/>
                  </a:solidFill>
                  <a:latin typeface="Times New Roman" pitchFamily="18" charset="0"/>
                  <a:ea typeface="+mn-ea"/>
                  <a:cs typeface="Times New Roman" pitchFamily="18" charset="0"/>
                </a:rPr>
                <a:t>f </a:t>
              </a:r>
              <a:r>
                <a:rPr lang="pt-BR" sz="1600" b="0" i="1" baseline="-25000">
                  <a:solidFill>
                    <a:schemeClr val="dk1"/>
                  </a:solidFill>
                  <a:latin typeface="Times New Roman" pitchFamily="18" charset="0"/>
                  <a:ea typeface="+mn-ea"/>
                  <a:cs typeface="Times New Roman" pitchFamily="18" charset="0"/>
                </a:rPr>
                <a:t>j</a:t>
              </a:r>
              <a:r>
                <a:rPr lang="pt-BR" sz="1600" b="0" i="1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       x  premio</a:t>
              </a:r>
              <a:r>
                <a:rPr lang="pt-BR" sz="1600" b="0" i="1" baseline="-25000">
                  <a:solidFill>
                    <a:schemeClr val="dk1"/>
                  </a:solidFill>
                  <a:latin typeface="Times New Roman" pitchFamily="18" charset="0"/>
                  <a:ea typeface="+mn-ea"/>
                  <a:cs typeface="Times New Roman" pitchFamily="18" charset="0"/>
                </a:rPr>
                <a:t>j</a:t>
              </a:r>
              <a:r>
                <a:rPr lang="pt-BR" sz="1600" b="0" i="1" baseline="-2500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</a:t>
              </a:r>
              <a:r>
                <a:rPr lang="pt-BR" sz="1600" b="0" i="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 </a:t>
              </a:r>
              <a:r>
                <a:rPr lang="pt-BR" sz="2400" i="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)</a:t>
              </a:r>
              <a:r>
                <a:rPr lang="pt-BR" sz="1600" i="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</a:t>
              </a:r>
              <a:r>
                <a:rPr lang="pt-BR" sz="1600" i="1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x </a:t>
              </a:r>
              <a:r>
                <a:rPr lang="el-GR" sz="2000" i="1" baseline="0">
                  <a:solidFill>
                    <a:schemeClr val="dk1"/>
                  </a:solidFill>
                  <a:latin typeface="Times New Roman" pitchFamily="18" charset="0"/>
                  <a:ea typeface="+mn-ea"/>
                  <a:cs typeface="Times New Roman" pitchFamily="18" charset="0"/>
                </a:rPr>
                <a:t>ρ</a:t>
              </a:r>
              <a:r>
                <a:rPr lang="pt-BR" sz="1600" i="1" baseline="-25000">
                  <a:solidFill>
                    <a:schemeClr val="dk1"/>
                  </a:solidFill>
                  <a:latin typeface="Times New Roman" pitchFamily="18" charset="0"/>
                  <a:ea typeface="+mn-ea"/>
                  <a:cs typeface="Times New Roman" pitchFamily="18" charset="0"/>
                </a:rPr>
                <a:t>i , j</a:t>
              </a:r>
              <a:r>
                <a:rPr lang="pt-BR" sz="2400" i="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</a:t>
              </a:r>
              <a:endParaRPr lang="pt-BR" sz="2400" i="0" baseline="0"/>
            </a:p>
          </xdr:txBody>
        </xdr:sp>
        <xdr:sp macro="" textlink="">
          <xdr:nvSpPr>
            <xdr:cNvPr id="194" name="CaixaDeTexto 193"/>
            <xdr:cNvSpPr txBox="1"/>
          </xdr:nvSpPr>
          <xdr:spPr>
            <a:xfrm>
              <a:off x="9880285" y="1685925"/>
              <a:ext cx="401791" cy="29527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pt-BR" sz="1200" b="0" i="1">
                  <a:latin typeface="Times New Roman" pitchFamily="18" charset="0"/>
                  <a:cs typeface="Times New Roman" pitchFamily="18" charset="0"/>
                </a:rPr>
                <a:t>j</a:t>
              </a:r>
              <a:r>
                <a:rPr lang="pt-BR" sz="1200" b="0" i="1"/>
                <a:t>=1</a:t>
              </a:r>
            </a:p>
          </xdr:txBody>
        </xdr:sp>
        <xdr:sp macro="" textlink="">
          <xdr:nvSpPr>
            <xdr:cNvPr id="195" name="CaixaDeTexto 194"/>
            <xdr:cNvSpPr txBox="1"/>
          </xdr:nvSpPr>
          <xdr:spPr>
            <a:xfrm>
              <a:off x="9545460" y="1685925"/>
              <a:ext cx="411357" cy="29527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pt-BR" sz="1200" b="0" i="1">
                  <a:latin typeface="Times New Roman" pitchFamily="18" charset="0"/>
                  <a:cs typeface="Times New Roman" pitchFamily="18" charset="0"/>
                </a:rPr>
                <a:t>i</a:t>
              </a:r>
              <a:r>
                <a:rPr lang="pt-BR" sz="1200" b="0" i="1"/>
                <a:t>=1</a:t>
              </a:r>
            </a:p>
          </xdr:txBody>
        </xdr:sp>
        <xdr:sp macro="" textlink="">
          <xdr:nvSpPr>
            <xdr:cNvPr id="196" name="CaixaDeTexto 195"/>
            <xdr:cNvSpPr txBox="1"/>
          </xdr:nvSpPr>
          <xdr:spPr>
            <a:xfrm>
              <a:off x="9574159" y="1181100"/>
              <a:ext cx="401791" cy="29527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pt-BR" sz="1200" b="0" i="1"/>
                <a:t>51</a:t>
              </a:r>
            </a:p>
          </xdr:txBody>
        </xdr:sp>
        <xdr:sp macro="" textlink="">
          <xdr:nvSpPr>
            <xdr:cNvPr id="197" name="CaixaDeTexto 196"/>
            <xdr:cNvSpPr txBox="1"/>
          </xdr:nvSpPr>
          <xdr:spPr>
            <a:xfrm>
              <a:off x="9918551" y="1181100"/>
              <a:ext cx="401791" cy="29527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pt-BR" sz="1200" b="0" i="1"/>
                <a:t>51</a:t>
              </a:r>
            </a:p>
          </xdr:txBody>
        </xdr:sp>
        <xdr:sp macro="" textlink="">
          <xdr:nvSpPr>
            <xdr:cNvPr id="198" name="CaixaDeTexto 197"/>
            <xdr:cNvSpPr txBox="1"/>
          </xdr:nvSpPr>
          <xdr:spPr>
            <a:xfrm>
              <a:off x="10492538" y="1419225"/>
              <a:ext cx="660085" cy="25717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pt-BR" sz="1200" b="0" i="1"/>
                <a:t>prem</a:t>
              </a:r>
            </a:p>
          </xdr:txBody>
        </xdr:sp>
        <xdr:sp macro="" textlink="">
          <xdr:nvSpPr>
            <xdr:cNvPr id="199" name="CaixaDeTexto 198"/>
            <xdr:cNvSpPr txBox="1"/>
          </xdr:nvSpPr>
          <xdr:spPr>
            <a:xfrm>
              <a:off x="12357996" y="1419225"/>
              <a:ext cx="660085" cy="25717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pt-BR" sz="1200" b="0" i="1"/>
                <a:t>prem</a:t>
              </a:r>
            </a:p>
          </xdr:txBody>
        </xdr:sp>
        <xdr:sp macro="" textlink="">
          <xdr:nvSpPr>
            <xdr:cNvPr id="200" name="CaixaDeTexto 199"/>
            <xdr:cNvSpPr txBox="1"/>
          </xdr:nvSpPr>
          <xdr:spPr>
            <a:xfrm>
              <a:off x="11659645" y="1438275"/>
              <a:ext cx="353959" cy="23812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pt-BR" sz="1200" b="0" i="1">
                  <a:latin typeface="Times New Roman" pitchFamily="18" charset="0"/>
                  <a:cs typeface="Times New Roman" pitchFamily="18" charset="0"/>
                </a:rPr>
                <a:t>m</a:t>
              </a:r>
            </a:p>
          </xdr:txBody>
        </xdr:sp>
        <xdr:sp macro="" textlink="">
          <xdr:nvSpPr>
            <xdr:cNvPr id="201" name="CaixaDeTexto 200"/>
            <xdr:cNvSpPr txBox="1"/>
          </xdr:nvSpPr>
          <xdr:spPr>
            <a:xfrm>
              <a:off x="13537636" y="1450925"/>
              <a:ext cx="353959" cy="23812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pt-BR" sz="1200" b="0" i="1">
                  <a:latin typeface="Times New Roman" pitchFamily="18" charset="0"/>
                  <a:cs typeface="Times New Roman" pitchFamily="18" charset="0"/>
                </a:rPr>
                <a:t>m</a:t>
              </a:r>
            </a:p>
          </xdr:txBody>
        </xdr:sp>
        <xdr:sp macro="" textlink="">
          <xdr:nvSpPr>
            <xdr:cNvPr id="202" name="CaixaDeTexto 201"/>
            <xdr:cNvSpPr txBox="1"/>
          </xdr:nvSpPr>
          <xdr:spPr>
            <a:xfrm>
              <a:off x="14070390" y="1419225"/>
              <a:ext cx="660085" cy="25717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pt-BR" sz="1200" b="0" i="1"/>
                <a:t>prem</a:t>
              </a:r>
            </a:p>
          </xdr:txBody>
        </xdr:sp>
      </xdr:grpSp>
    </xdr:grpSp>
    <xdr:clientData/>
  </xdr:twoCellAnchor>
  <xdr:twoCellAnchor>
    <xdr:from>
      <xdr:col>14</xdr:col>
      <xdr:colOff>127000</xdr:colOff>
      <xdr:row>1</xdr:row>
      <xdr:rowOff>38100</xdr:rowOff>
    </xdr:from>
    <xdr:to>
      <xdr:col>21</xdr:col>
      <xdr:colOff>434975</xdr:colOff>
      <xdr:row>4</xdr:row>
      <xdr:rowOff>114300</xdr:rowOff>
    </xdr:to>
    <xdr:sp macro="" textlink="">
      <xdr:nvSpPr>
        <xdr:cNvPr id="207" name="Retângulo 34"/>
        <xdr:cNvSpPr>
          <a:spLocks noChangeArrowheads="1"/>
        </xdr:cNvSpPr>
      </xdr:nvSpPr>
      <xdr:spPr bwMode="auto">
        <a:xfrm>
          <a:off x="20104100" y="330200"/>
          <a:ext cx="7292975" cy="889000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114300</xdr:colOff>
      <xdr:row>0</xdr:row>
      <xdr:rowOff>63501</xdr:rowOff>
    </xdr:from>
    <xdr:to>
      <xdr:col>13</xdr:col>
      <xdr:colOff>4140200</xdr:colOff>
      <xdr:row>91</xdr:row>
      <xdr:rowOff>12700</xdr:rowOff>
    </xdr:to>
    <xdr:sp macro="" textlink="">
      <xdr:nvSpPr>
        <xdr:cNvPr id="54" name="CaixaDeTexto 53"/>
        <xdr:cNvSpPr txBox="1"/>
      </xdr:nvSpPr>
      <xdr:spPr>
        <a:xfrm>
          <a:off x="15722600" y="63501"/>
          <a:ext cx="4025900" cy="20091399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400" b="1" u="sng">
              <a:solidFill>
                <a:schemeClr val="accent1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INSTRUÇÕES DE PREENCHIMENTO</a:t>
          </a:r>
          <a:endParaRPr lang="pt-BR" sz="1400" b="0">
            <a:solidFill>
              <a:schemeClr val="accent1">
                <a:lumMod val="75000"/>
              </a:schemeClr>
            </a:solidFill>
            <a:latin typeface="+mn-lt"/>
            <a:ea typeface="+mn-ea"/>
            <a:cs typeface="+mn-cs"/>
          </a:endParaRPr>
        </a:p>
        <a:p>
          <a:endParaRPr lang="pt-BR" sz="1400" b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r>
            <a:rPr lang="pt-BR" sz="1400" b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Preencher células em azul claro </a:t>
          </a:r>
          <a:r>
            <a:rPr lang="pt-BR" sz="14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com os valores totais, relativos a cada </a:t>
          </a:r>
          <a:r>
            <a:rPr lang="pt-BR" sz="1400" b="0" u="sng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grupo de ramo</a:t>
          </a:r>
          <a:r>
            <a:rPr lang="pt-BR" sz="14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apurados nos seguintes meses:</a:t>
          </a:r>
        </a:p>
        <a:p>
          <a:endParaRPr lang="pt-BR" sz="1400" b="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pt-B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a) </a:t>
          </a:r>
          <a:r>
            <a:rPr lang="pt-BR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Quadro 6R / Todos os campos</a:t>
          </a:r>
          <a:r>
            <a:rPr lang="pt-B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Valores totais apurados nos "m" meses desde jan/2015 até o mês </a:t>
          </a:r>
          <a:r>
            <a:rPr lang="pt-BR" sz="140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anterior</a:t>
          </a:r>
          <a:r>
            <a:rPr lang="pt-B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ao de cálculo.</a:t>
          </a:r>
        </a:p>
        <a:p>
          <a:r>
            <a:rPr lang="pt-B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b) </a:t>
          </a:r>
          <a:r>
            <a:rPr lang="pt-BR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Quadro 23R / Sinistros Retidos e Quadro 91 / Sinistros Retidos Proporcionais</a:t>
          </a:r>
          <a:r>
            <a:rPr lang="pt-B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Valores totais de todos os "36-m" meses anteriores a jan/2015 (exclusive), para, juntamente com a informação do item "a", completar 36 meses de histórico.</a:t>
          </a:r>
        </a:p>
        <a:p>
          <a:r>
            <a:rPr lang="pt-B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c) </a:t>
          </a:r>
          <a:r>
            <a:rPr lang="pt-BR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Quadro 2R / PremioNProp</a:t>
          </a:r>
          <a:r>
            <a:rPr lang="pt-B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Valores totais dos 12 meses </a:t>
          </a:r>
          <a:r>
            <a:rPr lang="pt-BR" sz="140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anteriores</a:t>
          </a:r>
          <a:r>
            <a:rPr lang="pt-B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ao mês de cálculo.</a:t>
          </a:r>
        </a:p>
        <a:p>
          <a:endParaRPr lang="pt-BR" sz="1400" b="0" i="1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pt-BR" sz="1400" b="0" i="1">
              <a:solidFill>
                <a:schemeClr val="dk1"/>
              </a:solidFill>
              <a:latin typeface="+mn-lt"/>
              <a:ea typeface="+mn-ea"/>
              <a:cs typeface="+mn-cs"/>
            </a:rPr>
            <a:t>OBS: Assim como na Parcela</a:t>
          </a:r>
          <a:r>
            <a:rPr lang="pt-BR" sz="1400" b="0" i="1" baseline="0">
              <a:solidFill>
                <a:schemeClr val="dk1"/>
              </a:solidFill>
              <a:latin typeface="+mn-lt"/>
              <a:ea typeface="+mn-ea"/>
              <a:cs typeface="+mn-cs"/>
            </a:rPr>
            <a:t> Proporcional, não são utilizados nesta parcela os valores do mês de cáculo.</a:t>
          </a:r>
          <a:endParaRPr lang="pt-BR" sz="1400" b="0" i="1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pt-BR" sz="1100" b="1" u="sng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pt-BR" sz="1500" b="1" u="sng">
              <a:solidFill>
                <a:schemeClr val="accent1">
                  <a:lumMod val="75000"/>
                </a:schemeClr>
              </a:solidFill>
              <a:latin typeface="+mn-lt"/>
              <a:ea typeface="+mn-ea"/>
              <a:cs typeface="+mn-cs"/>
            </a:rPr>
            <a:t>QUADRO 2R:</a:t>
          </a:r>
        </a:p>
        <a:p>
          <a:endParaRPr lang="pt-BR" sz="1500" b="1" u="sng">
            <a:solidFill>
              <a:schemeClr val="accent1">
                <a:lumMod val="75000"/>
              </a:schemeClr>
            </a:solidFill>
            <a:latin typeface="+mn-lt"/>
            <a:ea typeface="+mn-ea"/>
            <a:cs typeface="+mn-cs"/>
          </a:endParaRPr>
        </a:p>
        <a:p>
          <a:r>
            <a:rPr lang="pt-BR" sz="1400" b="1">
              <a:solidFill>
                <a:schemeClr val="dk1"/>
              </a:solidFill>
              <a:latin typeface="+mn-lt"/>
              <a:ea typeface="+mn-ea"/>
              <a:cs typeface="+mn-cs"/>
            </a:rPr>
            <a:t>PremioNProp </a:t>
          </a:r>
          <a:r>
            <a:rPr lang="pt-BR" sz="1400" b="1">
              <a:solidFill>
                <a:schemeClr val="accent1">
                  <a:lumMod val="75000"/>
                </a:schemeClr>
              </a:solidFill>
              <a:latin typeface="+mn-lt"/>
              <a:ea typeface="+mn-ea"/>
              <a:cs typeface="+mn-cs"/>
            </a:rPr>
            <a:t>(Prêmios Não Prop.  </a:t>
          </a:r>
        </a:p>
        <a:p>
          <a:r>
            <a:rPr lang="pt-BR" sz="1400" b="1">
              <a:solidFill>
                <a:schemeClr val="accent1">
                  <a:lumMod val="75000"/>
                </a:schemeClr>
              </a:solidFill>
              <a:latin typeface="+mn-lt"/>
              <a:ea typeface="+mn-ea"/>
              <a:cs typeface="+mn-cs"/>
            </a:rPr>
            <a:t>- Retrocessões Não Prop.):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+ Prem. Emit. Não Prop. (Cmpid 12073)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+ Prem. Retroc Ac. (Cmpid 12078)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– Prem. Retroc. Não Prop. (Cmpid 12096)</a:t>
          </a:r>
        </a:p>
        <a:p>
          <a:endParaRPr lang="pt-BR" sz="1400" b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marL="0" indent="0"/>
          <a:r>
            <a:rPr lang="pt-BR" sz="1500" b="1" u="sng">
              <a:solidFill>
                <a:schemeClr val="accent1">
                  <a:lumMod val="75000"/>
                </a:schemeClr>
              </a:solidFill>
              <a:latin typeface="+mn-lt"/>
              <a:ea typeface="+mn-ea"/>
              <a:cs typeface="+mn-cs"/>
            </a:rPr>
            <a:t>QUADRO 6R:</a:t>
          </a:r>
        </a:p>
        <a:p>
          <a:endParaRPr lang="pt-BR" sz="1400" baseline="0"/>
        </a:p>
        <a:p>
          <a:r>
            <a:rPr lang="pt-BR" sz="1400" b="1">
              <a:solidFill>
                <a:schemeClr val="dk1"/>
              </a:solidFill>
              <a:latin typeface="+mn-lt"/>
              <a:ea typeface="+mn-ea"/>
              <a:cs typeface="+mn-cs"/>
            </a:rPr>
            <a:t>RessProp </a:t>
          </a:r>
          <a:r>
            <a:rPr lang="pt-BR" sz="1400" b="1">
              <a:solidFill>
                <a:schemeClr val="accent1">
                  <a:lumMod val="75000"/>
                </a:schemeClr>
              </a:solidFill>
              <a:latin typeface="+mn-lt"/>
              <a:ea typeface="+mn-ea"/>
              <a:cs typeface="+mn-cs"/>
            </a:rPr>
            <a:t>(Sinistros Proporcionais):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+ Sin. Adm. Prop. e Fac. (Cmpid 13113) 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+ Sin. Jud. Prop. e Fac. (Cmpid 13115) </a:t>
          </a:r>
        </a:p>
        <a:p>
          <a:endParaRPr lang="pt-BR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pt-BR" sz="1400" b="1">
              <a:solidFill>
                <a:schemeClr val="dk1"/>
              </a:solidFill>
              <a:latin typeface="+mn-lt"/>
              <a:ea typeface="+mn-ea"/>
              <a:cs typeface="+mn-cs"/>
            </a:rPr>
            <a:t>RessNProp </a:t>
          </a:r>
          <a:r>
            <a:rPr lang="pt-BR" sz="1400" b="1">
              <a:solidFill>
                <a:schemeClr val="accent1">
                  <a:lumMod val="75000"/>
                </a:schemeClr>
              </a:solidFill>
              <a:latin typeface="+mn-lt"/>
              <a:ea typeface="+mn-ea"/>
              <a:cs typeface="+mn-cs"/>
            </a:rPr>
            <a:t>(Sinistros Não Proporcionais):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+ Sin. Adm. Não Prop. (Cmpid 13114) 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+ Sin. Jud. Não Prop. (Cmpid 13116) 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+ Sin. Retroc. Ac. (Cmpid 12246) 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- Salvados e Ressarc. Av. Retroc. Ac. (Cmpid 12251) 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</a:p>
        <a:p>
          <a:r>
            <a:rPr lang="pt-BR" sz="1400" b="1">
              <a:solidFill>
                <a:schemeClr val="dk1"/>
              </a:solidFill>
              <a:latin typeface="+mn-lt"/>
              <a:ea typeface="+mn-ea"/>
              <a:cs typeface="+mn-cs"/>
            </a:rPr>
            <a:t>RetrProp </a:t>
          </a:r>
          <a:r>
            <a:rPr lang="pt-BR" sz="1400" b="1">
              <a:solidFill>
                <a:schemeClr val="accent1">
                  <a:lumMod val="75000"/>
                </a:schemeClr>
              </a:solidFill>
              <a:latin typeface="+mn-lt"/>
              <a:ea typeface="+mn-ea"/>
              <a:cs typeface="+mn-cs"/>
            </a:rPr>
            <a:t>(Receitas de Retrocessões Proporcionais):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+ Rec. Retroc. Adm. Prop. e Fac. (Cmpid 13117) 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+ Rec. Retroc. Jud. Prop. e Fac. (Cmpid 13119) </a:t>
          </a:r>
        </a:p>
        <a:p>
          <a:endParaRPr lang="pt-BR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pt-BR" sz="1400" b="1">
              <a:solidFill>
                <a:schemeClr val="dk1"/>
              </a:solidFill>
              <a:latin typeface="+mn-lt"/>
              <a:ea typeface="+mn-ea"/>
              <a:cs typeface="+mn-cs"/>
            </a:rPr>
            <a:t>RetrNProp </a:t>
          </a:r>
          <a:r>
            <a:rPr lang="pt-BR" sz="1400" b="1">
              <a:solidFill>
                <a:schemeClr val="accent1">
                  <a:lumMod val="75000"/>
                </a:schemeClr>
              </a:solidFill>
              <a:latin typeface="+mn-lt"/>
              <a:ea typeface="+mn-ea"/>
              <a:cs typeface="+mn-cs"/>
            </a:rPr>
            <a:t>(Receitas de Retrocessões Não Proporcionais):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+ Rec. Retroc. Adm. Não Prop. (Cmpid 13118) 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+ Rec. Retroc. Jud. Não Prop. (Cmpid 13120) </a:t>
          </a:r>
        </a:p>
        <a:p>
          <a:endParaRPr lang="pt-BR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pt-BR" sz="1400" b="1">
              <a:solidFill>
                <a:schemeClr val="dk1"/>
              </a:solidFill>
              <a:latin typeface="+mn-lt"/>
              <a:ea typeface="+mn-ea"/>
              <a:cs typeface="+mn-cs"/>
            </a:rPr>
            <a:t>RessDemais </a:t>
          </a:r>
          <a:r>
            <a:rPr lang="pt-BR" sz="1400" b="1">
              <a:solidFill>
                <a:schemeClr val="accent1">
                  <a:lumMod val="75000"/>
                </a:schemeClr>
              </a:solidFill>
              <a:latin typeface="+mn-lt"/>
              <a:ea typeface="+mn-ea"/>
              <a:cs typeface="+mn-cs"/>
            </a:rPr>
            <a:t>(Demais Receitas/Despesas de Resseguro):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+ Desp. Avisadas (Cmpid 12247) 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- Salvados e Ressarc. Avisados Adm. (Cmpid 12249) 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- Salvados e Ressarc. Avisados Jud. (Cmpid 12250) 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+ Var. IBNR (Cmpid 12252) 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+ Var. PDR (Cmpid 12253) 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+ Var. Aj. IBNR (Cmpid 12254) 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- Var. Aj. Salvados e Ressarc. (Cmpid 12255) </a:t>
          </a:r>
        </a:p>
        <a:p>
          <a:endParaRPr lang="pt-BR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pt-BR" sz="1400" b="1">
              <a:solidFill>
                <a:schemeClr val="dk1"/>
              </a:solidFill>
              <a:latin typeface="+mn-lt"/>
              <a:ea typeface="+mn-ea"/>
              <a:cs typeface="+mn-cs"/>
            </a:rPr>
            <a:t>RetrDemais </a:t>
          </a:r>
          <a:r>
            <a:rPr lang="pt-BR" sz="1400" b="1">
              <a:solidFill>
                <a:schemeClr val="accent1">
                  <a:lumMod val="75000"/>
                </a:schemeClr>
              </a:solidFill>
              <a:latin typeface="+mn-lt"/>
              <a:ea typeface="+mn-ea"/>
              <a:cs typeface="+mn-cs"/>
            </a:rPr>
            <a:t>(Demais Receitas/Despesas de Retrocessão):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+ Desp. (Cmpid 12260)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- Salvados e Ressarc. (Cmpid 12261) 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+ Var. At. Retroc. IBNR (Cmpid 12264) 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+ Var. At. Retroc. PDR (Cmpid 12265) 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+ Var. At. Retroc. Aj. IBNR (Cmpid 12266) 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- Var. At. Retroc. Aj. Salv. e Ressarc. (Cmpid 12267)  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- Red. Val. Rec. (Cmpid 12268) </a:t>
          </a:r>
        </a:p>
        <a:p>
          <a:endParaRPr lang="pt-BR" sz="1400" baseline="0"/>
        </a:p>
        <a:p>
          <a:r>
            <a:rPr lang="pt-BR" sz="1300" b="1" baseline="0"/>
            <a:t>Obs1</a:t>
          </a:r>
          <a:r>
            <a:rPr lang="pt-BR" sz="1300" baseline="0"/>
            <a:t>: </a:t>
          </a:r>
          <a:r>
            <a:rPr lang="pt-BR" sz="1300">
              <a:solidFill>
                <a:schemeClr val="dk1"/>
              </a:solidFill>
              <a:latin typeface="+mn-lt"/>
              <a:ea typeface="+mn-ea"/>
              <a:cs typeface="+mn-cs"/>
            </a:rPr>
            <a:t>Nos casos em que ambos </a:t>
          </a:r>
          <a:r>
            <a:rPr lang="pt-BR" sz="1300" b="1">
              <a:solidFill>
                <a:schemeClr val="dk1"/>
              </a:solidFill>
              <a:latin typeface="+mn-lt"/>
              <a:ea typeface="+mn-ea"/>
              <a:cs typeface="+mn-cs"/>
            </a:rPr>
            <a:t>RessProp</a:t>
          </a:r>
          <a:r>
            <a:rPr lang="pt-BR" sz="1300">
              <a:solidFill>
                <a:schemeClr val="dk1"/>
              </a:solidFill>
              <a:latin typeface="+mn-lt"/>
              <a:ea typeface="+mn-ea"/>
              <a:cs typeface="+mn-cs"/>
            </a:rPr>
            <a:t> e </a:t>
          </a:r>
          <a:r>
            <a:rPr lang="pt-BR" sz="1300" b="1">
              <a:solidFill>
                <a:schemeClr val="dk1"/>
              </a:solidFill>
              <a:latin typeface="+mn-lt"/>
              <a:ea typeface="+mn-ea"/>
              <a:cs typeface="+mn-cs"/>
            </a:rPr>
            <a:t>RessNProp</a:t>
          </a:r>
          <a:r>
            <a:rPr lang="pt-BR" sz="1300">
              <a:solidFill>
                <a:schemeClr val="dk1"/>
              </a:solidFill>
              <a:latin typeface="+mn-lt"/>
              <a:ea typeface="+mn-ea"/>
              <a:cs typeface="+mn-cs"/>
            </a:rPr>
            <a:t>  forem iguais a zero, será atribuído zero a </a:t>
          </a:r>
          <a:r>
            <a:rPr lang="pt-BR" sz="1300" b="1">
              <a:solidFill>
                <a:schemeClr val="dk1"/>
              </a:solidFill>
              <a:latin typeface="+mn-lt"/>
              <a:ea typeface="+mn-ea"/>
              <a:cs typeface="+mn-cs"/>
            </a:rPr>
            <a:t>'Proporção Resseguro Não Proporcional'</a:t>
          </a:r>
          <a:r>
            <a:rPr lang="pt-BR" sz="1300">
              <a:solidFill>
                <a:schemeClr val="dk1"/>
              </a:solidFill>
              <a:latin typeface="+mn-lt"/>
              <a:ea typeface="+mn-ea"/>
              <a:cs typeface="+mn-cs"/>
            </a:rPr>
            <a:t>. Da mesma forma, quando ambos </a:t>
          </a:r>
          <a:r>
            <a:rPr lang="pt-BR" sz="1300" b="1">
              <a:solidFill>
                <a:schemeClr val="dk1"/>
              </a:solidFill>
              <a:latin typeface="+mn-lt"/>
              <a:ea typeface="+mn-ea"/>
              <a:cs typeface="+mn-cs"/>
            </a:rPr>
            <a:t>RetrProp</a:t>
          </a:r>
          <a:r>
            <a:rPr lang="pt-BR" sz="1300">
              <a:solidFill>
                <a:schemeClr val="dk1"/>
              </a:solidFill>
              <a:latin typeface="+mn-lt"/>
              <a:ea typeface="+mn-ea"/>
              <a:cs typeface="+mn-cs"/>
            </a:rPr>
            <a:t> e </a:t>
          </a:r>
          <a:r>
            <a:rPr lang="pt-BR" sz="1300" b="1">
              <a:solidFill>
                <a:schemeClr val="dk1"/>
              </a:solidFill>
              <a:latin typeface="+mn-lt"/>
              <a:ea typeface="+mn-ea"/>
              <a:cs typeface="+mn-cs"/>
            </a:rPr>
            <a:t>RetrNProp</a:t>
          </a:r>
          <a:r>
            <a:rPr lang="pt-BR" sz="1300">
              <a:solidFill>
                <a:schemeClr val="dk1"/>
              </a:solidFill>
              <a:latin typeface="+mn-lt"/>
              <a:ea typeface="+mn-ea"/>
              <a:cs typeface="+mn-cs"/>
            </a:rPr>
            <a:t> forem iguais a zero, será atribuído zero a </a:t>
          </a:r>
          <a:r>
            <a:rPr lang="pt-BR" sz="1300" b="1">
              <a:solidFill>
                <a:schemeClr val="dk1"/>
              </a:solidFill>
              <a:latin typeface="+mn-lt"/>
              <a:ea typeface="+mn-ea"/>
              <a:cs typeface="+mn-cs"/>
            </a:rPr>
            <a:t>'Proporção Retrocessão Não Proporcional'</a:t>
          </a:r>
          <a:r>
            <a:rPr lang="pt-BR" sz="1300">
              <a:solidFill>
                <a:schemeClr val="dk1"/>
              </a:solidFill>
              <a:latin typeface="+mn-lt"/>
              <a:ea typeface="+mn-ea"/>
              <a:cs typeface="+mn-cs"/>
            </a:rPr>
            <a:t>.</a:t>
          </a:r>
        </a:p>
        <a:p>
          <a:endParaRPr lang="pt-BR" sz="13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pt-BR" sz="1300" b="1">
              <a:solidFill>
                <a:schemeClr val="dk1"/>
              </a:solidFill>
              <a:latin typeface="+mn-lt"/>
              <a:ea typeface="+mn-ea"/>
              <a:cs typeface="+mn-cs"/>
            </a:rPr>
            <a:t>Obs2</a:t>
          </a:r>
          <a:r>
            <a:rPr lang="pt-BR" sz="1300">
              <a:solidFill>
                <a:schemeClr val="dk1"/>
              </a:solidFill>
              <a:latin typeface="+mn-lt"/>
              <a:ea typeface="+mn-ea"/>
              <a:cs typeface="+mn-cs"/>
            </a:rPr>
            <a:t>: </a:t>
          </a:r>
          <a:r>
            <a:rPr lang="pt-BR" sz="1300" i="0">
              <a:solidFill>
                <a:schemeClr val="dk1"/>
              </a:solidFill>
              <a:latin typeface="+mn-lt"/>
              <a:ea typeface="+mn-ea"/>
              <a:cs typeface="+mn-cs"/>
            </a:rPr>
            <a:t>Caso as Proporções sejam menores que -1 ou maiores que 2, elas serão limitadas a estes valores.</a:t>
          </a:r>
        </a:p>
        <a:p>
          <a:endParaRPr lang="pt-BR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pt-BR" sz="1500" b="1" u="sng">
              <a:solidFill>
                <a:schemeClr val="accent1">
                  <a:lumMod val="75000"/>
                </a:schemeClr>
              </a:solidFill>
              <a:latin typeface="+mn-lt"/>
              <a:ea typeface="+mn-ea"/>
              <a:cs typeface="+mn-cs"/>
            </a:rPr>
            <a:t>Quadro 23R:</a:t>
          </a:r>
        </a:p>
        <a:p>
          <a:endParaRPr lang="pt-BR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pt-BR" sz="1500" b="1">
              <a:solidFill>
                <a:schemeClr val="dk1"/>
              </a:solidFill>
              <a:latin typeface="+mn-lt"/>
              <a:ea typeface="+mn-ea"/>
              <a:cs typeface="+mn-cs"/>
            </a:rPr>
            <a:t>Sinistros</a:t>
          </a:r>
          <a:r>
            <a:rPr lang="pt-BR" sz="15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 Retidos:</a:t>
          </a:r>
          <a:endParaRPr lang="pt-BR" sz="1500" b="1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- Sinistro Ocorrido (Cmpid 11260)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- Indenização de Sinistros – Rec. (Cmpid 11263)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- Desp. com Sinistros – Rec. (Cmpid 11264)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- Var. da Provisão de IBNR (Cmpid 11266)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- Var. da Provisão de IBNER (Cmpid 11267)</a:t>
          </a:r>
        </a:p>
        <a:p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- Salvados e Ressarcidos (Cmpid 12689)  (ou Cmpid 11271 para os meses anteriores a 12/2013)</a:t>
          </a:r>
        </a:p>
        <a:p>
          <a:r>
            <a:rPr lang="pt-BR" sz="1400" b="1">
              <a:solidFill>
                <a:schemeClr val="dk1"/>
              </a:solidFill>
              <a:latin typeface="+mn-lt"/>
              <a:ea typeface="+mn-ea"/>
              <a:cs typeface="+mn-cs"/>
            </a:rPr>
            <a:t>Obs</a:t>
          </a:r>
          <a:r>
            <a:rPr lang="pt-BR" sz="1400">
              <a:solidFill>
                <a:schemeClr val="dk1"/>
              </a:solidFill>
              <a:latin typeface="+mn-lt"/>
              <a:ea typeface="+mn-ea"/>
              <a:cs typeface="+mn-cs"/>
            </a:rPr>
            <a:t>:</a:t>
          </a:r>
          <a:r>
            <a:rPr lang="pt-BR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pt-BR" sz="1200" baseline="0">
              <a:solidFill>
                <a:schemeClr val="dk1"/>
              </a:solidFill>
              <a:latin typeface="+mn-lt"/>
              <a:ea typeface="+mn-ea"/>
              <a:cs typeface="+mn-cs"/>
            </a:rPr>
            <a:t>Os valores apurados no quadro 23R representam o acumulado durante o ano. Portanto, para se obter o sinistro retido de um certo mês, é necessário subtrair o valor encontrado nesse mês pelo valor do mês anterior, com exceção de janeiro, cujo valor é apenas o do próprio mês.</a:t>
          </a:r>
          <a:endParaRPr lang="pt-BR" sz="12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/>
  <dimension ref="A1:BW47"/>
  <sheetViews>
    <sheetView showGridLines="0" tabSelected="1" zoomScale="75" zoomScaleNormal="75" workbookViewId="0">
      <selection activeCell="B11" sqref="B11"/>
    </sheetView>
  </sheetViews>
  <sheetFormatPr defaultRowHeight="12.75" x14ac:dyDescent="0.2"/>
  <cols>
    <col min="1" max="1" width="15.85546875" style="8" customWidth="1"/>
    <col min="2" max="2" width="18.85546875" style="8" customWidth="1"/>
    <col min="3" max="3" width="22" style="8" customWidth="1"/>
    <col min="4" max="4" width="21" style="8" customWidth="1"/>
    <col min="5" max="7" width="19.42578125" style="8" customWidth="1"/>
    <col min="8" max="9" width="20.140625" style="8" customWidth="1"/>
    <col min="10" max="13" width="14.7109375" style="8" customWidth="1"/>
    <col min="14" max="14" width="65.42578125" style="8" customWidth="1"/>
    <col min="15" max="16" width="19.7109375" style="8" customWidth="1"/>
    <col min="17" max="18" width="16.7109375" style="8" customWidth="1"/>
    <col min="19" max="19" width="13.28515625" style="8" customWidth="1"/>
    <col min="20" max="37" width="9.140625" style="8"/>
    <col min="38" max="38" width="10.7109375" style="8" customWidth="1"/>
    <col min="39" max="39" width="25.7109375" style="8" customWidth="1"/>
    <col min="40" max="56" width="24.7109375" style="8" customWidth="1"/>
    <col min="57" max="57" width="10.7109375" style="8" customWidth="1"/>
    <col min="58" max="58" width="25.7109375" style="8" customWidth="1"/>
    <col min="59" max="75" width="24.7109375" style="8" customWidth="1"/>
    <col min="76" max="76" width="9.28515625" style="8" bestFit="1" customWidth="1"/>
    <col min="77" max="16384" width="9.140625" style="8"/>
  </cols>
  <sheetData>
    <row r="1" spans="1:75" s="97" customFormat="1" ht="23.25" x14ac:dyDescent="0.2">
      <c r="A1" s="96" t="s">
        <v>35</v>
      </c>
      <c r="K1" s="98"/>
      <c r="L1" s="99"/>
    </row>
    <row r="2" spans="1:75" s="97" customFormat="1" ht="22.5" x14ac:dyDescent="0.2">
      <c r="A2" s="100" t="s">
        <v>34</v>
      </c>
      <c r="K2" s="98"/>
      <c r="L2" s="99"/>
    </row>
    <row r="3" spans="1:75" s="1" customFormat="1" ht="18" customHeight="1" x14ac:dyDescent="0.2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O3" s="6" t="s">
        <v>2</v>
      </c>
      <c r="P3" s="3"/>
    </row>
    <row r="4" spans="1:75" ht="21.75" customHeight="1" x14ac:dyDescent="0.2">
      <c r="A4" s="3"/>
      <c r="C4" s="7" t="s">
        <v>0</v>
      </c>
      <c r="D4" s="7" t="s">
        <v>1</v>
      </c>
      <c r="G4" s="3"/>
      <c r="H4" s="3"/>
      <c r="I4" s="3"/>
      <c r="N4" s="1"/>
      <c r="O4" s="3"/>
      <c r="P4" s="1"/>
    </row>
    <row r="5" spans="1:75" ht="26.25" customHeight="1" x14ac:dyDescent="0.2">
      <c r="A5" s="112" t="s">
        <v>3</v>
      </c>
      <c r="B5" s="113"/>
      <c r="C5" s="48">
        <f>(SUM($AN$11:$BD$27))^(1/2)</f>
        <v>0</v>
      </c>
      <c r="D5" s="48">
        <f>(SUM($BG$11:$BW$27))^(1/2)</f>
        <v>0</v>
      </c>
      <c r="N5" s="1"/>
      <c r="O5" s="6"/>
      <c r="P5" s="1"/>
    </row>
    <row r="6" spans="1:75" ht="26.25" customHeight="1" x14ac:dyDescent="0.2">
      <c r="A6" s="112" t="s">
        <v>4</v>
      </c>
      <c r="B6" s="113"/>
      <c r="C6" s="48">
        <f>(SUM($AN$31:$BD$47))^(1/2)</f>
        <v>0</v>
      </c>
      <c r="D6" s="48">
        <f>(SUM($BG$31:$BW$47))^(1/2)</f>
        <v>0</v>
      </c>
      <c r="N6" s="1"/>
      <c r="O6" s="3"/>
      <c r="P6" s="1"/>
      <c r="R6" s="6"/>
      <c r="S6" s="6"/>
    </row>
    <row r="7" spans="1:75" ht="26.25" customHeight="1" x14ac:dyDescent="0.2">
      <c r="A7" s="114" t="s">
        <v>19</v>
      </c>
      <c r="B7" s="115"/>
      <c r="C7" s="49">
        <f>SQRT(POWER(C5,2)+POWER(C6,2))</f>
        <v>0</v>
      </c>
      <c r="D7" s="49">
        <f>SQRT(POWER(D5,2)+POWER(D6,2))</f>
        <v>0</v>
      </c>
      <c r="O7" s="6" t="s">
        <v>5</v>
      </c>
      <c r="T7" s="9"/>
      <c r="U7" s="10"/>
    </row>
    <row r="8" spans="1:75" ht="24" customHeight="1" x14ac:dyDescent="0.2"/>
    <row r="9" spans="1:75" ht="30.75" customHeight="1" thickBot="1" x14ac:dyDescent="0.25">
      <c r="A9" s="110" t="s">
        <v>16</v>
      </c>
      <c r="B9" s="116" t="s">
        <v>27</v>
      </c>
      <c r="C9" s="117"/>
      <c r="D9" s="108" t="s">
        <v>23</v>
      </c>
      <c r="E9" s="108"/>
      <c r="F9" s="108"/>
      <c r="G9" s="108"/>
      <c r="H9" s="108"/>
      <c r="I9" s="108"/>
      <c r="J9" s="108"/>
      <c r="K9" s="108"/>
      <c r="L9" s="108"/>
      <c r="M9" s="109"/>
      <c r="O9" s="110" t="s">
        <v>11</v>
      </c>
      <c r="P9" s="130" t="s">
        <v>15</v>
      </c>
      <c r="Q9" s="132" t="s">
        <v>7</v>
      </c>
      <c r="R9" s="133"/>
      <c r="T9" s="134" t="s">
        <v>8</v>
      </c>
      <c r="U9" s="135"/>
      <c r="V9" s="135"/>
      <c r="W9" s="135"/>
      <c r="X9" s="135"/>
      <c r="Y9" s="135"/>
      <c r="Z9" s="135"/>
      <c r="AA9" s="135"/>
      <c r="AB9" s="135"/>
      <c r="AC9" s="135"/>
      <c r="AD9" s="135"/>
      <c r="AE9" s="135"/>
      <c r="AF9" s="135"/>
      <c r="AG9" s="135"/>
      <c r="AH9" s="135"/>
      <c r="AI9" s="135"/>
      <c r="AJ9" s="135"/>
      <c r="AK9" s="135"/>
      <c r="AM9" s="118"/>
      <c r="AN9" s="11" t="s">
        <v>9</v>
      </c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F9" s="118"/>
      <c r="BG9" s="11" t="s">
        <v>10</v>
      </c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</row>
    <row r="10" spans="1:75" ht="72.75" customHeight="1" thickBot="1" x14ac:dyDescent="0.25">
      <c r="A10" s="111"/>
      <c r="B10" s="95" t="s">
        <v>50</v>
      </c>
      <c r="C10" s="83" t="s">
        <v>49</v>
      </c>
      <c r="D10" s="82" t="s">
        <v>30</v>
      </c>
      <c r="E10" s="95" t="s">
        <v>36</v>
      </c>
      <c r="F10" s="95" t="s">
        <v>32</v>
      </c>
      <c r="G10" s="95" t="s">
        <v>31</v>
      </c>
      <c r="H10" s="95" t="s">
        <v>33</v>
      </c>
      <c r="I10" s="95" t="s">
        <v>37</v>
      </c>
      <c r="J10" s="45" t="s">
        <v>17</v>
      </c>
      <c r="K10" s="45" t="s">
        <v>18</v>
      </c>
      <c r="L10" s="45" t="s">
        <v>28</v>
      </c>
      <c r="M10" s="72" t="s">
        <v>29</v>
      </c>
      <c r="N10" s="13"/>
      <c r="O10" s="129"/>
      <c r="P10" s="131"/>
      <c r="Q10" s="94" t="s">
        <v>0</v>
      </c>
      <c r="R10" s="67" t="s">
        <v>1</v>
      </c>
      <c r="T10" s="14"/>
      <c r="U10" s="15">
        <v>2</v>
      </c>
      <c r="V10" s="15">
        <v>5</v>
      </c>
      <c r="W10" s="16">
        <v>8</v>
      </c>
      <c r="X10" s="16">
        <v>11</v>
      </c>
      <c r="Y10" s="16">
        <v>14</v>
      </c>
      <c r="Z10" s="16">
        <v>17</v>
      </c>
      <c r="AA10" s="16">
        <v>20</v>
      </c>
      <c r="AB10" s="16">
        <v>23</v>
      </c>
      <c r="AC10" s="16">
        <v>26</v>
      </c>
      <c r="AD10" s="16">
        <v>29</v>
      </c>
      <c r="AE10" s="16">
        <v>32</v>
      </c>
      <c r="AF10" s="16">
        <v>35</v>
      </c>
      <c r="AG10" s="16">
        <v>38</v>
      </c>
      <c r="AH10" s="16">
        <v>41</v>
      </c>
      <c r="AI10" s="16">
        <v>44</v>
      </c>
      <c r="AJ10" s="16">
        <v>47</v>
      </c>
      <c r="AK10" s="16">
        <v>50</v>
      </c>
      <c r="AM10" s="119"/>
      <c r="AN10" s="17">
        <f>AM11</f>
        <v>0</v>
      </c>
      <c r="AO10" s="17">
        <f>AM12</f>
        <v>0</v>
      </c>
      <c r="AP10" s="17">
        <f>AM13</f>
        <v>0</v>
      </c>
      <c r="AQ10" s="17">
        <f>AM14</f>
        <v>0</v>
      </c>
      <c r="AR10" s="17">
        <f>AM15</f>
        <v>0</v>
      </c>
      <c r="AS10" s="17">
        <f>AM16</f>
        <v>0</v>
      </c>
      <c r="AT10" s="17">
        <f>AM17</f>
        <v>0</v>
      </c>
      <c r="AU10" s="17">
        <f>AM18</f>
        <v>0</v>
      </c>
      <c r="AV10" s="17">
        <f>AM19</f>
        <v>0</v>
      </c>
      <c r="AW10" s="17">
        <f>AM20</f>
        <v>0</v>
      </c>
      <c r="AX10" s="17">
        <f>AM21</f>
        <v>0</v>
      </c>
      <c r="AY10" s="17">
        <f>AM22</f>
        <v>0</v>
      </c>
      <c r="AZ10" s="17">
        <f>AM23</f>
        <v>0</v>
      </c>
      <c r="BA10" s="17">
        <f>AM24</f>
        <v>0</v>
      </c>
      <c r="BB10" s="17">
        <f>AM25</f>
        <v>0</v>
      </c>
      <c r="BC10" s="17">
        <f>AM26</f>
        <v>0</v>
      </c>
      <c r="BD10" s="17">
        <f>AM27</f>
        <v>0</v>
      </c>
      <c r="BF10" s="119"/>
      <c r="BG10" s="17">
        <f>BF11</f>
        <v>0</v>
      </c>
      <c r="BH10" s="17">
        <f>BF12</f>
        <v>0</v>
      </c>
      <c r="BI10" s="17">
        <f>BF13</f>
        <v>0</v>
      </c>
      <c r="BJ10" s="17">
        <f>BF14</f>
        <v>0</v>
      </c>
      <c r="BK10" s="17">
        <f>BF15</f>
        <v>0</v>
      </c>
      <c r="BL10" s="17">
        <f>BF16</f>
        <v>0</v>
      </c>
      <c r="BM10" s="17">
        <f>BF17</f>
        <v>0</v>
      </c>
      <c r="BN10" s="17">
        <f>BF18</f>
        <v>0</v>
      </c>
      <c r="BO10" s="17">
        <f>BF19</f>
        <v>0</v>
      </c>
      <c r="BP10" s="17">
        <f>BF20</f>
        <v>0</v>
      </c>
      <c r="BQ10" s="17">
        <f>BF21</f>
        <v>0</v>
      </c>
      <c r="BR10" s="17">
        <f>BF22</f>
        <v>0</v>
      </c>
      <c r="BS10" s="17">
        <f>BF23</f>
        <v>0</v>
      </c>
      <c r="BT10" s="17">
        <f>BF24</f>
        <v>0</v>
      </c>
      <c r="BU10" s="17">
        <f>BF25</f>
        <v>0</v>
      </c>
      <c r="BV10" s="17">
        <f>BF26</f>
        <v>0</v>
      </c>
      <c r="BW10" s="17">
        <f>BF27</f>
        <v>0</v>
      </c>
    </row>
    <row r="11" spans="1:75" ht="21" customHeight="1" x14ac:dyDescent="0.2">
      <c r="A11" s="73">
        <v>1</v>
      </c>
      <c r="B11" s="47"/>
      <c r="C11" s="86"/>
      <c r="D11" s="80"/>
      <c r="E11" s="46"/>
      <c r="F11" s="46"/>
      <c r="G11" s="46"/>
      <c r="H11" s="46"/>
      <c r="I11" s="46"/>
      <c r="J11" s="19">
        <f>IF(IFERROR(D11/(D11+E11),1)&lt;-1,
        -1,
         IF(IFERROR(D11/(D11+E11),1)&gt;2,
               2,
               IFERROR(D11/(D11+E11),1)))</f>
        <v>1</v>
      </c>
      <c r="K11" s="19">
        <f>IF(IFERROR((F11+MAX(G11-E11,0))/(F11+G11),1)&lt;-1,
        -1,
         IF(IFERROR((F11+MAX(G11-E11,0))/(F11+G11),1)&gt;2,
               2,
               IFERROR((F11+MAX(G11-E11,0))/(F11+G11),1)))</f>
        <v>1</v>
      </c>
      <c r="L11" s="19">
        <f>IF(IFERROR(E11/(D11+E11),0)&lt;-1,
        -1,
         IF(IFERROR(E11/(D11+E11),0)&gt;2,
               2,
               IFERROR(E11/(D11+E11),0)))</f>
        <v>0</v>
      </c>
      <c r="M11" s="20">
        <f>IF(IFERROR(MIN(G11,E11)/(F11+G11),0)&lt;-1,
        -1,
         IF(IFERROR(MIN(G11,E11)/(F11+G11),0)&gt;2,
               2,
               IFERROR(MIN(G11,E11)/(F11+G11),0)))</f>
        <v>0</v>
      </c>
      <c r="N11" s="13"/>
      <c r="O11" s="79">
        <v>1</v>
      </c>
      <c r="P11" s="101"/>
      <c r="Q11" s="37">
        <v>0.24</v>
      </c>
      <c r="R11" s="37">
        <v>0.23</v>
      </c>
      <c r="S11" s="13"/>
      <c r="T11" s="23">
        <v>2</v>
      </c>
      <c r="U11" s="24">
        <v>1</v>
      </c>
      <c r="V11" s="24">
        <v>0.5</v>
      </c>
      <c r="W11" s="24">
        <v>0.44</v>
      </c>
      <c r="X11" s="24">
        <v>0.5</v>
      </c>
      <c r="Y11" s="24">
        <v>0.15</v>
      </c>
      <c r="Z11" s="24">
        <v>0.15</v>
      </c>
      <c r="AA11" s="24">
        <v>0.15</v>
      </c>
      <c r="AB11" s="24">
        <v>0.4</v>
      </c>
      <c r="AC11" s="24">
        <v>0.15</v>
      </c>
      <c r="AD11" s="24">
        <v>0.1</v>
      </c>
      <c r="AE11" s="24">
        <v>0.15</v>
      </c>
      <c r="AF11" s="24">
        <v>0.11</v>
      </c>
      <c r="AG11" s="24">
        <v>0.2</v>
      </c>
      <c r="AH11" s="24">
        <v>0.65</v>
      </c>
      <c r="AI11" s="24">
        <v>0.14000000000000001</v>
      </c>
      <c r="AJ11" s="24">
        <v>0.22</v>
      </c>
      <c r="AK11" s="24">
        <v>0.24</v>
      </c>
      <c r="AM11" s="25">
        <f>P11*Q11</f>
        <v>0</v>
      </c>
      <c r="AN11" s="26">
        <f>$AM11*AN$10*U11</f>
        <v>0</v>
      </c>
      <c r="AO11" s="26">
        <f t="shared" ref="AO11:BC11" si="0">$AM11*AO$10*V11</f>
        <v>0</v>
      </c>
      <c r="AP11" s="26">
        <f t="shared" si="0"/>
        <v>0</v>
      </c>
      <c r="AQ11" s="26">
        <f t="shared" si="0"/>
        <v>0</v>
      </c>
      <c r="AR11" s="26">
        <f t="shared" si="0"/>
        <v>0</v>
      </c>
      <c r="AS11" s="26">
        <f t="shared" si="0"/>
        <v>0</v>
      </c>
      <c r="AT11" s="26">
        <f t="shared" si="0"/>
        <v>0</v>
      </c>
      <c r="AU11" s="26">
        <f t="shared" si="0"/>
        <v>0</v>
      </c>
      <c r="AV11" s="26">
        <f t="shared" si="0"/>
        <v>0</v>
      </c>
      <c r="AW11" s="26">
        <f t="shared" si="0"/>
        <v>0</v>
      </c>
      <c r="AX11" s="26">
        <f t="shared" si="0"/>
        <v>0</v>
      </c>
      <c r="AY11" s="26">
        <f t="shared" si="0"/>
        <v>0</v>
      </c>
      <c r="AZ11" s="26">
        <f t="shared" si="0"/>
        <v>0</v>
      </c>
      <c r="BA11" s="26">
        <f t="shared" si="0"/>
        <v>0</v>
      </c>
      <c r="BB11" s="26">
        <f t="shared" si="0"/>
        <v>0</v>
      </c>
      <c r="BC11" s="26">
        <f t="shared" si="0"/>
        <v>0</v>
      </c>
      <c r="BD11" s="26">
        <f>$AM11*BD$10*AK11</f>
        <v>0</v>
      </c>
      <c r="BF11" s="25">
        <f>P11*R11</f>
        <v>0</v>
      </c>
      <c r="BG11" s="26">
        <f>$BF11*BG$10*U11</f>
        <v>0</v>
      </c>
      <c r="BH11" s="26">
        <f t="shared" ref="BH11:BW11" si="1">$BF11*BH$10*V11</f>
        <v>0</v>
      </c>
      <c r="BI11" s="26">
        <f t="shared" si="1"/>
        <v>0</v>
      </c>
      <c r="BJ11" s="26">
        <f t="shared" si="1"/>
        <v>0</v>
      </c>
      <c r="BK11" s="26">
        <f t="shared" si="1"/>
        <v>0</v>
      </c>
      <c r="BL11" s="26">
        <f t="shared" si="1"/>
        <v>0</v>
      </c>
      <c r="BM11" s="26">
        <f t="shared" si="1"/>
        <v>0</v>
      </c>
      <c r="BN11" s="26">
        <f t="shared" si="1"/>
        <v>0</v>
      </c>
      <c r="BO11" s="26">
        <f t="shared" si="1"/>
        <v>0</v>
      </c>
      <c r="BP11" s="26">
        <f t="shared" si="1"/>
        <v>0</v>
      </c>
      <c r="BQ11" s="26">
        <f t="shared" si="1"/>
        <v>0</v>
      </c>
      <c r="BR11" s="26">
        <f t="shared" si="1"/>
        <v>0</v>
      </c>
      <c r="BS11" s="26">
        <f t="shared" si="1"/>
        <v>0</v>
      </c>
      <c r="BT11" s="26">
        <f t="shared" si="1"/>
        <v>0</v>
      </c>
      <c r="BU11" s="26">
        <f t="shared" si="1"/>
        <v>0</v>
      </c>
      <c r="BV11" s="26">
        <f t="shared" si="1"/>
        <v>0</v>
      </c>
      <c r="BW11" s="26">
        <f t="shared" si="1"/>
        <v>0</v>
      </c>
    </row>
    <row r="12" spans="1:75" ht="21" customHeight="1" x14ac:dyDescent="0.2">
      <c r="A12" s="27">
        <v>2</v>
      </c>
      <c r="B12" s="47"/>
      <c r="C12" s="86"/>
      <c r="D12" s="80"/>
      <c r="E12" s="46"/>
      <c r="F12" s="46"/>
      <c r="G12" s="46"/>
      <c r="H12" s="46"/>
      <c r="I12" s="46"/>
      <c r="J12" s="19">
        <f t="shared" ref="J12:J25" si="2">IF(IFERROR(D12/(D12+E12),1)&lt;-1,
        -1,
         IF(IFERROR(D12/(D12+E12),1)&gt;2,
               2,
               IFERROR(D12/(D12+E12),1)))</f>
        <v>1</v>
      </c>
      <c r="K12" s="19">
        <f t="shared" ref="K12:K25" si="3">IF(IFERROR((F12+MAX(G12-E12,0))/(F12+G12),1)&lt;-1,
        -1,
         IF(IFERROR((F12+MAX(G12-E12,0))/(F12+G12),1)&gt;2,
               2,
               IFERROR((F12+MAX(G12-E12,0))/(F12+G12),1)))</f>
        <v>1</v>
      </c>
      <c r="L12" s="19">
        <f t="shared" ref="L12:L25" si="4">IF(IFERROR(E12/(D12+E12),0)&lt;-1,
        -1,
         IF(IFERROR(E12/(D12+E12),0)&gt;2,
               2,
               IFERROR(E12/(D12+E12),0)))</f>
        <v>0</v>
      </c>
      <c r="M12" s="20">
        <f t="shared" ref="M12:M25" si="5">IF(IFERROR(MIN(G12,E12)/(F12+G12),0)&lt;-1,
        -1,
         IF(IFERROR(MIN(G12,E12)/(F12+G12),0)&gt;2,
               2,
               IFERROR(MIN(G12,E12)/(F12+G12),0)))</f>
        <v>0</v>
      </c>
      <c r="N12" s="13"/>
      <c r="O12" s="21">
        <v>2</v>
      </c>
      <c r="P12" s="101"/>
      <c r="Q12" s="22">
        <v>0.25</v>
      </c>
      <c r="R12" s="22">
        <v>0.24</v>
      </c>
      <c r="S12" s="13"/>
      <c r="T12" s="23">
        <v>5</v>
      </c>
      <c r="U12" s="24">
        <v>0.5</v>
      </c>
      <c r="V12" s="24">
        <v>1</v>
      </c>
      <c r="W12" s="24">
        <v>0.6</v>
      </c>
      <c r="X12" s="24">
        <v>0.5</v>
      </c>
      <c r="Y12" s="24">
        <v>0.15</v>
      </c>
      <c r="Z12" s="24">
        <v>0.15</v>
      </c>
      <c r="AA12" s="24">
        <v>0.15</v>
      </c>
      <c r="AB12" s="24">
        <v>0.3</v>
      </c>
      <c r="AC12" s="24">
        <v>0.3</v>
      </c>
      <c r="AD12" s="24">
        <v>0.1</v>
      </c>
      <c r="AE12" s="24">
        <v>0.25</v>
      </c>
      <c r="AF12" s="24">
        <v>0.12</v>
      </c>
      <c r="AG12" s="24">
        <v>0.25</v>
      </c>
      <c r="AH12" s="24">
        <v>0.3</v>
      </c>
      <c r="AI12" s="24">
        <v>0.18</v>
      </c>
      <c r="AJ12" s="24">
        <v>0.12</v>
      </c>
      <c r="AK12" s="24">
        <v>0.21</v>
      </c>
      <c r="AM12" s="25">
        <f t="shared" ref="AM12:AM27" si="6">P12*Q12</f>
        <v>0</v>
      </c>
      <c r="AN12" s="26">
        <f t="shared" ref="AN12:AN27" si="7">$AM12*AN$10*U12</f>
        <v>0</v>
      </c>
      <c r="AO12" s="26">
        <f t="shared" ref="AO12:AO27" si="8">$AM12*AO$10*V12</f>
        <v>0</v>
      </c>
      <c r="AP12" s="26">
        <f t="shared" ref="AP12:AP27" si="9">$AM12*AP$10*W12</f>
        <v>0</v>
      </c>
      <c r="AQ12" s="26">
        <f t="shared" ref="AQ12:AQ27" si="10">$AM12*AQ$10*X12</f>
        <v>0</v>
      </c>
      <c r="AR12" s="26">
        <f t="shared" ref="AR12:AR27" si="11">$AM12*AR$10*Y12</f>
        <v>0</v>
      </c>
      <c r="AS12" s="26">
        <f t="shared" ref="AS12:AS27" si="12">$AM12*AS$10*Z12</f>
        <v>0</v>
      </c>
      <c r="AT12" s="26">
        <f t="shared" ref="AT12:AT27" si="13">$AM12*AT$10*AA12</f>
        <v>0</v>
      </c>
      <c r="AU12" s="26">
        <f t="shared" ref="AU12:AU27" si="14">$AM12*AU$10*AB12</f>
        <v>0</v>
      </c>
      <c r="AV12" s="26">
        <f t="shared" ref="AV12:AV27" si="15">$AM12*AV$10*AC12</f>
        <v>0</v>
      </c>
      <c r="AW12" s="26">
        <f t="shared" ref="AW12:AW27" si="16">$AM12*AW$10*AD12</f>
        <v>0</v>
      </c>
      <c r="AX12" s="26">
        <f t="shared" ref="AX12:AX27" si="17">$AM12*AX$10*AE12</f>
        <v>0</v>
      </c>
      <c r="AY12" s="26">
        <f t="shared" ref="AY12:AY27" si="18">$AM12*AY$10*AF12</f>
        <v>0</v>
      </c>
      <c r="AZ12" s="26">
        <f t="shared" ref="AZ12:AZ27" si="19">$AM12*AZ$10*AG12</f>
        <v>0</v>
      </c>
      <c r="BA12" s="26">
        <f t="shared" ref="BA12:BA27" si="20">$AM12*BA$10*AH12</f>
        <v>0</v>
      </c>
      <c r="BB12" s="26">
        <f t="shared" ref="BB12:BB27" si="21">$AM12*BB$10*AI12</f>
        <v>0</v>
      </c>
      <c r="BC12" s="26">
        <f t="shared" ref="BC12:BC27" si="22">$AM12*BC$10*AJ12</f>
        <v>0</v>
      </c>
      <c r="BD12" s="26">
        <f t="shared" ref="BD12:BD26" si="23">$AM12*BD$10*AK12</f>
        <v>0</v>
      </c>
      <c r="BF12" s="25">
        <f t="shared" ref="BF12:BF27" si="24">P12*R12</f>
        <v>0</v>
      </c>
      <c r="BG12" s="26">
        <f t="shared" ref="BG12:BG27" si="25">$BF12*BG$10*U12</f>
        <v>0</v>
      </c>
      <c r="BH12" s="26">
        <f t="shared" ref="BH12:BH27" si="26">$BF12*BH$10*V12</f>
        <v>0</v>
      </c>
      <c r="BI12" s="26">
        <f t="shared" ref="BI12:BI27" si="27">$BF12*BI$10*W12</f>
        <v>0</v>
      </c>
      <c r="BJ12" s="26">
        <f t="shared" ref="BJ12:BJ27" si="28">$BF12*BJ$10*X12</f>
        <v>0</v>
      </c>
      <c r="BK12" s="26">
        <f t="shared" ref="BK12:BK27" si="29">$BF12*BK$10*Y12</f>
        <v>0</v>
      </c>
      <c r="BL12" s="26">
        <f t="shared" ref="BL12:BL27" si="30">$BF12*BL$10*Z12</f>
        <v>0</v>
      </c>
      <c r="BM12" s="26">
        <f t="shared" ref="BM12:BM27" si="31">$BF12*BM$10*AA12</f>
        <v>0</v>
      </c>
      <c r="BN12" s="26">
        <f t="shared" ref="BN12:BN27" si="32">$BF12*BN$10*AB12</f>
        <v>0</v>
      </c>
      <c r="BO12" s="26">
        <f t="shared" ref="BO12:BO27" si="33">$BF12*BO$10*AC12</f>
        <v>0</v>
      </c>
      <c r="BP12" s="26">
        <f t="shared" ref="BP12:BP27" si="34">$BF12*BP$10*AD12</f>
        <v>0</v>
      </c>
      <c r="BQ12" s="26">
        <f t="shared" ref="BQ12:BQ27" si="35">$BF12*BQ$10*AE12</f>
        <v>0</v>
      </c>
      <c r="BR12" s="26">
        <f t="shared" ref="BR12:BR27" si="36">$BF12*BR$10*AF12</f>
        <v>0</v>
      </c>
      <c r="BS12" s="26">
        <f t="shared" ref="BS12:BS27" si="37">$BF12*BS$10*AG12</f>
        <v>0</v>
      </c>
      <c r="BT12" s="26">
        <f t="shared" ref="BT12:BT27" si="38">$BF12*BT$10*AH12</f>
        <v>0</v>
      </c>
      <c r="BU12" s="26">
        <f t="shared" ref="BU12:BU27" si="39">$BF12*BU$10*AI12</f>
        <v>0</v>
      </c>
      <c r="BV12" s="26">
        <f t="shared" ref="BV12:BV27" si="40">$BF12*BV$10*AJ12</f>
        <v>0</v>
      </c>
      <c r="BW12" s="26">
        <f t="shared" ref="BW12:BW26" si="41">$BF12*BW$10*AK12</f>
        <v>0</v>
      </c>
    </row>
    <row r="13" spans="1:75" ht="21" customHeight="1" x14ac:dyDescent="0.2">
      <c r="A13" s="27">
        <v>3</v>
      </c>
      <c r="B13" s="47"/>
      <c r="C13" s="86"/>
      <c r="D13" s="80"/>
      <c r="E13" s="46"/>
      <c r="F13" s="46"/>
      <c r="G13" s="46"/>
      <c r="H13" s="46"/>
      <c r="I13" s="46"/>
      <c r="J13" s="19">
        <f t="shared" si="2"/>
        <v>1</v>
      </c>
      <c r="K13" s="19">
        <f t="shared" si="3"/>
        <v>1</v>
      </c>
      <c r="L13" s="19">
        <f t="shared" si="4"/>
        <v>0</v>
      </c>
      <c r="M13" s="20">
        <f t="shared" si="5"/>
        <v>0</v>
      </c>
      <c r="N13" s="13"/>
      <c r="O13" s="21">
        <v>3</v>
      </c>
      <c r="P13" s="101"/>
      <c r="Q13" s="22">
        <v>0.3</v>
      </c>
      <c r="R13" s="22">
        <v>0.27</v>
      </c>
      <c r="S13" s="13"/>
      <c r="T13" s="23">
        <v>8</v>
      </c>
      <c r="U13" s="24">
        <v>0.44</v>
      </c>
      <c r="V13" s="24">
        <v>0.6</v>
      </c>
      <c r="W13" s="24">
        <v>1</v>
      </c>
      <c r="X13" s="24">
        <v>0.4</v>
      </c>
      <c r="Y13" s="24">
        <v>0.15</v>
      </c>
      <c r="Z13" s="24">
        <v>0.35</v>
      </c>
      <c r="AA13" s="24">
        <v>0.15</v>
      </c>
      <c r="AB13" s="24">
        <v>0.3</v>
      </c>
      <c r="AC13" s="24">
        <v>0.19</v>
      </c>
      <c r="AD13" s="24">
        <v>0.1</v>
      </c>
      <c r="AE13" s="24">
        <v>0.35</v>
      </c>
      <c r="AF13" s="24">
        <v>0.1</v>
      </c>
      <c r="AG13" s="24">
        <v>0.25</v>
      </c>
      <c r="AH13" s="24">
        <v>0.3</v>
      </c>
      <c r="AI13" s="24">
        <v>0.1</v>
      </c>
      <c r="AJ13" s="24">
        <v>0.1</v>
      </c>
      <c r="AK13" s="24">
        <v>0.2</v>
      </c>
      <c r="AM13" s="25">
        <f t="shared" si="6"/>
        <v>0</v>
      </c>
      <c r="AN13" s="26">
        <f t="shared" si="7"/>
        <v>0</v>
      </c>
      <c r="AO13" s="26">
        <f t="shared" si="8"/>
        <v>0</v>
      </c>
      <c r="AP13" s="26">
        <f t="shared" si="9"/>
        <v>0</v>
      </c>
      <c r="AQ13" s="26">
        <f t="shared" si="10"/>
        <v>0</v>
      </c>
      <c r="AR13" s="26">
        <f t="shared" si="11"/>
        <v>0</v>
      </c>
      <c r="AS13" s="26">
        <f t="shared" si="12"/>
        <v>0</v>
      </c>
      <c r="AT13" s="26">
        <f t="shared" si="13"/>
        <v>0</v>
      </c>
      <c r="AU13" s="26">
        <f t="shared" si="14"/>
        <v>0</v>
      </c>
      <c r="AV13" s="26">
        <f t="shared" si="15"/>
        <v>0</v>
      </c>
      <c r="AW13" s="26">
        <f t="shared" si="16"/>
        <v>0</v>
      </c>
      <c r="AX13" s="26">
        <f t="shared" si="17"/>
        <v>0</v>
      </c>
      <c r="AY13" s="26">
        <f t="shared" si="18"/>
        <v>0</v>
      </c>
      <c r="AZ13" s="26">
        <f t="shared" si="19"/>
        <v>0</v>
      </c>
      <c r="BA13" s="26">
        <f t="shared" si="20"/>
        <v>0</v>
      </c>
      <c r="BB13" s="26">
        <f t="shared" si="21"/>
        <v>0</v>
      </c>
      <c r="BC13" s="26">
        <f t="shared" si="22"/>
        <v>0</v>
      </c>
      <c r="BD13" s="26">
        <f t="shared" si="23"/>
        <v>0</v>
      </c>
      <c r="BF13" s="25">
        <f t="shared" si="24"/>
        <v>0</v>
      </c>
      <c r="BG13" s="26">
        <f t="shared" si="25"/>
        <v>0</v>
      </c>
      <c r="BH13" s="26">
        <f t="shared" si="26"/>
        <v>0</v>
      </c>
      <c r="BI13" s="26">
        <f t="shared" si="27"/>
        <v>0</v>
      </c>
      <c r="BJ13" s="26">
        <f t="shared" si="28"/>
        <v>0</v>
      </c>
      <c r="BK13" s="26">
        <f t="shared" si="29"/>
        <v>0</v>
      </c>
      <c r="BL13" s="26">
        <f t="shared" si="30"/>
        <v>0</v>
      </c>
      <c r="BM13" s="26">
        <f t="shared" si="31"/>
        <v>0</v>
      </c>
      <c r="BN13" s="26">
        <f t="shared" si="32"/>
        <v>0</v>
      </c>
      <c r="BO13" s="26">
        <f t="shared" si="33"/>
        <v>0</v>
      </c>
      <c r="BP13" s="26">
        <f t="shared" si="34"/>
        <v>0</v>
      </c>
      <c r="BQ13" s="26">
        <f t="shared" si="35"/>
        <v>0</v>
      </c>
      <c r="BR13" s="26">
        <f t="shared" si="36"/>
        <v>0</v>
      </c>
      <c r="BS13" s="26">
        <f t="shared" si="37"/>
        <v>0</v>
      </c>
      <c r="BT13" s="26">
        <f t="shared" si="38"/>
        <v>0</v>
      </c>
      <c r="BU13" s="26">
        <f t="shared" si="39"/>
        <v>0</v>
      </c>
      <c r="BV13" s="26">
        <f t="shared" si="40"/>
        <v>0</v>
      </c>
      <c r="BW13" s="26">
        <f t="shared" si="41"/>
        <v>0</v>
      </c>
    </row>
    <row r="14" spans="1:75" ht="21" customHeight="1" x14ac:dyDescent="0.2">
      <c r="A14" s="27">
        <v>4</v>
      </c>
      <c r="B14" s="47"/>
      <c r="C14" s="86"/>
      <c r="D14" s="80"/>
      <c r="E14" s="46"/>
      <c r="F14" s="46"/>
      <c r="G14" s="46"/>
      <c r="H14" s="46"/>
      <c r="I14" s="46"/>
      <c r="J14" s="19">
        <f t="shared" si="2"/>
        <v>1</v>
      </c>
      <c r="K14" s="19">
        <f t="shared" si="3"/>
        <v>1</v>
      </c>
      <c r="L14" s="19">
        <f t="shared" si="4"/>
        <v>0</v>
      </c>
      <c r="M14" s="20">
        <f t="shared" si="5"/>
        <v>0</v>
      </c>
      <c r="N14" s="13"/>
      <c r="O14" s="21">
        <v>4</v>
      </c>
      <c r="P14" s="101">
        <f>B11+MIN(C11,0)</f>
        <v>0</v>
      </c>
      <c r="Q14" s="22">
        <v>0.22</v>
      </c>
      <c r="R14" s="22">
        <v>0.2</v>
      </c>
      <c r="S14" s="13"/>
      <c r="T14" s="23">
        <v>11</v>
      </c>
      <c r="U14" s="24">
        <v>0.5</v>
      </c>
      <c r="V14" s="24">
        <v>0.5</v>
      </c>
      <c r="W14" s="24">
        <v>0.4</v>
      </c>
      <c r="X14" s="24">
        <v>1</v>
      </c>
      <c r="Y14" s="24">
        <v>0.15</v>
      </c>
      <c r="Z14" s="24">
        <v>0.6</v>
      </c>
      <c r="AA14" s="24">
        <v>0.15</v>
      </c>
      <c r="AB14" s="24">
        <v>0.35</v>
      </c>
      <c r="AC14" s="24">
        <v>0.1</v>
      </c>
      <c r="AD14" s="24">
        <v>0.1</v>
      </c>
      <c r="AE14" s="24">
        <v>0.1</v>
      </c>
      <c r="AF14" s="24">
        <v>0.11</v>
      </c>
      <c r="AG14" s="24">
        <v>0.4</v>
      </c>
      <c r="AH14" s="24">
        <v>0.25</v>
      </c>
      <c r="AI14" s="24">
        <v>0.1</v>
      </c>
      <c r="AJ14" s="24">
        <v>0.1</v>
      </c>
      <c r="AK14" s="24">
        <v>0.17</v>
      </c>
      <c r="AM14" s="25">
        <f t="shared" si="6"/>
        <v>0</v>
      </c>
      <c r="AN14" s="26">
        <f t="shared" si="7"/>
        <v>0</v>
      </c>
      <c r="AO14" s="26">
        <f t="shared" si="8"/>
        <v>0</v>
      </c>
      <c r="AP14" s="26">
        <f t="shared" si="9"/>
        <v>0</v>
      </c>
      <c r="AQ14" s="26">
        <f t="shared" si="10"/>
        <v>0</v>
      </c>
      <c r="AR14" s="26">
        <f t="shared" si="11"/>
        <v>0</v>
      </c>
      <c r="AS14" s="26">
        <f t="shared" si="12"/>
        <v>0</v>
      </c>
      <c r="AT14" s="26">
        <f t="shared" si="13"/>
        <v>0</v>
      </c>
      <c r="AU14" s="26">
        <f t="shared" si="14"/>
        <v>0</v>
      </c>
      <c r="AV14" s="26">
        <f t="shared" si="15"/>
        <v>0</v>
      </c>
      <c r="AW14" s="26">
        <f t="shared" si="16"/>
        <v>0</v>
      </c>
      <c r="AX14" s="26">
        <f t="shared" si="17"/>
        <v>0</v>
      </c>
      <c r="AY14" s="26">
        <f t="shared" si="18"/>
        <v>0</v>
      </c>
      <c r="AZ14" s="26">
        <f t="shared" si="19"/>
        <v>0</v>
      </c>
      <c r="BA14" s="26">
        <f t="shared" si="20"/>
        <v>0</v>
      </c>
      <c r="BB14" s="26">
        <f t="shared" si="21"/>
        <v>0</v>
      </c>
      <c r="BC14" s="26">
        <f t="shared" si="22"/>
        <v>0</v>
      </c>
      <c r="BD14" s="26">
        <f t="shared" si="23"/>
        <v>0</v>
      </c>
      <c r="BF14" s="25">
        <f t="shared" si="24"/>
        <v>0</v>
      </c>
      <c r="BG14" s="26">
        <f t="shared" si="25"/>
        <v>0</v>
      </c>
      <c r="BH14" s="26">
        <f t="shared" si="26"/>
        <v>0</v>
      </c>
      <c r="BI14" s="26">
        <f t="shared" si="27"/>
        <v>0</v>
      </c>
      <c r="BJ14" s="26">
        <f t="shared" si="28"/>
        <v>0</v>
      </c>
      <c r="BK14" s="26">
        <f t="shared" si="29"/>
        <v>0</v>
      </c>
      <c r="BL14" s="26">
        <f t="shared" si="30"/>
        <v>0</v>
      </c>
      <c r="BM14" s="26">
        <f t="shared" si="31"/>
        <v>0</v>
      </c>
      <c r="BN14" s="26">
        <f t="shared" si="32"/>
        <v>0</v>
      </c>
      <c r="BO14" s="26">
        <f t="shared" si="33"/>
        <v>0</v>
      </c>
      <c r="BP14" s="26">
        <f t="shared" si="34"/>
        <v>0</v>
      </c>
      <c r="BQ14" s="26">
        <f t="shared" si="35"/>
        <v>0</v>
      </c>
      <c r="BR14" s="26">
        <f t="shared" si="36"/>
        <v>0</v>
      </c>
      <c r="BS14" s="26">
        <f t="shared" si="37"/>
        <v>0</v>
      </c>
      <c r="BT14" s="26">
        <f t="shared" si="38"/>
        <v>0</v>
      </c>
      <c r="BU14" s="26">
        <f t="shared" si="39"/>
        <v>0</v>
      </c>
      <c r="BV14" s="26">
        <f t="shared" si="40"/>
        <v>0</v>
      </c>
      <c r="BW14" s="26">
        <f t="shared" si="41"/>
        <v>0</v>
      </c>
    </row>
    <row r="15" spans="1:75" ht="21" customHeight="1" x14ac:dyDescent="0.2">
      <c r="A15" s="27">
        <v>5</v>
      </c>
      <c r="B15" s="47"/>
      <c r="C15" s="86"/>
      <c r="D15" s="80"/>
      <c r="E15" s="46"/>
      <c r="F15" s="46"/>
      <c r="G15" s="46"/>
      <c r="H15" s="46"/>
      <c r="I15" s="46"/>
      <c r="J15" s="19">
        <f t="shared" si="2"/>
        <v>1</v>
      </c>
      <c r="K15" s="19">
        <f t="shared" si="3"/>
        <v>1</v>
      </c>
      <c r="L15" s="19">
        <f t="shared" si="4"/>
        <v>0</v>
      </c>
      <c r="M15" s="20">
        <f t="shared" si="5"/>
        <v>0</v>
      </c>
      <c r="N15" s="13"/>
      <c r="O15" s="21">
        <v>5</v>
      </c>
      <c r="P15" s="101">
        <f>B12+MIN(C12,0)</f>
        <v>0</v>
      </c>
      <c r="Q15" s="22">
        <v>0.22</v>
      </c>
      <c r="R15" s="22">
        <v>0.2</v>
      </c>
      <c r="S15" s="13"/>
      <c r="T15" s="23">
        <v>14</v>
      </c>
      <c r="U15" s="24">
        <v>0.15</v>
      </c>
      <c r="V15" s="24">
        <v>0.15</v>
      </c>
      <c r="W15" s="24">
        <v>0.15</v>
      </c>
      <c r="X15" s="24">
        <v>0.15</v>
      </c>
      <c r="Y15" s="24">
        <v>1</v>
      </c>
      <c r="Z15" s="24">
        <v>0.21</v>
      </c>
      <c r="AA15" s="24">
        <v>0.31</v>
      </c>
      <c r="AB15" s="24">
        <v>0.1</v>
      </c>
      <c r="AC15" s="24">
        <v>0.1</v>
      </c>
      <c r="AD15" s="24">
        <v>0.1</v>
      </c>
      <c r="AE15" s="24">
        <v>0.1</v>
      </c>
      <c r="AF15" s="24">
        <v>0.1</v>
      </c>
      <c r="AG15" s="24">
        <v>0.1</v>
      </c>
      <c r="AH15" s="24">
        <v>0.1</v>
      </c>
      <c r="AI15" s="24">
        <v>0.1</v>
      </c>
      <c r="AJ15" s="24">
        <v>0.1</v>
      </c>
      <c r="AK15" s="24">
        <v>0.1</v>
      </c>
      <c r="AM15" s="25">
        <f t="shared" si="6"/>
        <v>0</v>
      </c>
      <c r="AN15" s="26">
        <f t="shared" si="7"/>
        <v>0</v>
      </c>
      <c r="AO15" s="26">
        <f t="shared" si="8"/>
        <v>0</v>
      </c>
      <c r="AP15" s="26">
        <f t="shared" si="9"/>
        <v>0</v>
      </c>
      <c r="AQ15" s="26">
        <f t="shared" si="10"/>
        <v>0</v>
      </c>
      <c r="AR15" s="26">
        <f t="shared" si="11"/>
        <v>0</v>
      </c>
      <c r="AS15" s="26">
        <f t="shared" si="12"/>
        <v>0</v>
      </c>
      <c r="AT15" s="26">
        <f t="shared" si="13"/>
        <v>0</v>
      </c>
      <c r="AU15" s="26">
        <f t="shared" si="14"/>
        <v>0</v>
      </c>
      <c r="AV15" s="26">
        <f t="shared" si="15"/>
        <v>0</v>
      </c>
      <c r="AW15" s="26">
        <f t="shared" si="16"/>
        <v>0</v>
      </c>
      <c r="AX15" s="26">
        <f t="shared" si="17"/>
        <v>0</v>
      </c>
      <c r="AY15" s="26">
        <f t="shared" si="18"/>
        <v>0</v>
      </c>
      <c r="AZ15" s="26">
        <f t="shared" si="19"/>
        <v>0</v>
      </c>
      <c r="BA15" s="26">
        <f t="shared" si="20"/>
        <v>0</v>
      </c>
      <c r="BB15" s="26">
        <f t="shared" si="21"/>
        <v>0</v>
      </c>
      <c r="BC15" s="26">
        <f t="shared" si="22"/>
        <v>0</v>
      </c>
      <c r="BD15" s="26">
        <f t="shared" si="23"/>
        <v>0</v>
      </c>
      <c r="BF15" s="25">
        <f t="shared" si="24"/>
        <v>0</v>
      </c>
      <c r="BG15" s="26">
        <f t="shared" si="25"/>
        <v>0</v>
      </c>
      <c r="BH15" s="26">
        <f t="shared" si="26"/>
        <v>0</v>
      </c>
      <c r="BI15" s="26">
        <f t="shared" si="27"/>
        <v>0</v>
      </c>
      <c r="BJ15" s="26">
        <f t="shared" si="28"/>
        <v>0</v>
      </c>
      <c r="BK15" s="26">
        <f t="shared" si="29"/>
        <v>0</v>
      </c>
      <c r="BL15" s="26">
        <f t="shared" si="30"/>
        <v>0</v>
      </c>
      <c r="BM15" s="26">
        <f t="shared" si="31"/>
        <v>0</v>
      </c>
      <c r="BN15" s="26">
        <f t="shared" si="32"/>
        <v>0</v>
      </c>
      <c r="BO15" s="26">
        <f t="shared" si="33"/>
        <v>0</v>
      </c>
      <c r="BP15" s="26">
        <f t="shared" si="34"/>
        <v>0</v>
      </c>
      <c r="BQ15" s="26">
        <f t="shared" si="35"/>
        <v>0</v>
      </c>
      <c r="BR15" s="26">
        <f t="shared" si="36"/>
        <v>0</v>
      </c>
      <c r="BS15" s="26">
        <f t="shared" si="37"/>
        <v>0</v>
      </c>
      <c r="BT15" s="26">
        <f t="shared" si="38"/>
        <v>0</v>
      </c>
      <c r="BU15" s="26">
        <f t="shared" si="39"/>
        <v>0</v>
      </c>
      <c r="BV15" s="26">
        <f t="shared" si="40"/>
        <v>0</v>
      </c>
      <c r="BW15" s="26">
        <f t="shared" si="41"/>
        <v>0</v>
      </c>
    </row>
    <row r="16" spans="1:75" ht="21" customHeight="1" x14ac:dyDescent="0.2">
      <c r="A16" s="27">
        <v>6</v>
      </c>
      <c r="B16" s="47"/>
      <c r="C16" s="86"/>
      <c r="D16" s="80"/>
      <c r="E16" s="46"/>
      <c r="F16" s="46"/>
      <c r="G16" s="46"/>
      <c r="H16" s="46"/>
      <c r="I16" s="46"/>
      <c r="J16" s="19">
        <f t="shared" si="2"/>
        <v>1</v>
      </c>
      <c r="K16" s="19">
        <f t="shared" si="3"/>
        <v>1</v>
      </c>
      <c r="L16" s="19">
        <f t="shared" si="4"/>
        <v>0</v>
      </c>
      <c r="M16" s="20">
        <f t="shared" si="5"/>
        <v>0</v>
      </c>
      <c r="N16" s="13"/>
      <c r="O16" s="21">
        <v>6</v>
      </c>
      <c r="P16" s="101">
        <f>B13+MIN(C13,0)</f>
        <v>0</v>
      </c>
      <c r="Q16" s="22">
        <v>0.22</v>
      </c>
      <c r="R16" s="22">
        <v>0.2</v>
      </c>
      <c r="S16" s="13"/>
      <c r="T16" s="23">
        <v>17</v>
      </c>
      <c r="U16" s="24">
        <v>0.15</v>
      </c>
      <c r="V16" s="24">
        <v>0.15</v>
      </c>
      <c r="W16" s="24">
        <v>0.35</v>
      </c>
      <c r="X16" s="24">
        <v>0.6</v>
      </c>
      <c r="Y16" s="24">
        <v>0.21</v>
      </c>
      <c r="Z16" s="24">
        <v>1</v>
      </c>
      <c r="AA16" s="24">
        <v>0.1</v>
      </c>
      <c r="AB16" s="24">
        <v>0.27</v>
      </c>
      <c r="AC16" s="24">
        <v>0.1</v>
      </c>
      <c r="AD16" s="24">
        <v>0.1</v>
      </c>
      <c r="AE16" s="24">
        <v>0.1</v>
      </c>
      <c r="AF16" s="24">
        <v>0.24</v>
      </c>
      <c r="AG16" s="24">
        <v>0.3</v>
      </c>
      <c r="AH16" s="24">
        <v>0.43</v>
      </c>
      <c r="AI16" s="24">
        <v>0.1</v>
      </c>
      <c r="AJ16" s="24">
        <v>0.1</v>
      </c>
      <c r="AK16" s="24">
        <v>0.41</v>
      </c>
      <c r="AM16" s="25">
        <f t="shared" si="6"/>
        <v>0</v>
      </c>
      <c r="AN16" s="26">
        <f t="shared" si="7"/>
        <v>0</v>
      </c>
      <c r="AO16" s="26">
        <f t="shared" si="8"/>
        <v>0</v>
      </c>
      <c r="AP16" s="26">
        <f t="shared" si="9"/>
        <v>0</v>
      </c>
      <c r="AQ16" s="26">
        <f t="shared" si="10"/>
        <v>0</v>
      </c>
      <c r="AR16" s="26">
        <f t="shared" si="11"/>
        <v>0</v>
      </c>
      <c r="AS16" s="26">
        <f t="shared" si="12"/>
        <v>0</v>
      </c>
      <c r="AT16" s="26">
        <f t="shared" si="13"/>
        <v>0</v>
      </c>
      <c r="AU16" s="26">
        <f t="shared" si="14"/>
        <v>0</v>
      </c>
      <c r="AV16" s="26">
        <f t="shared" si="15"/>
        <v>0</v>
      </c>
      <c r="AW16" s="26">
        <f t="shared" si="16"/>
        <v>0</v>
      </c>
      <c r="AX16" s="26">
        <f t="shared" si="17"/>
        <v>0</v>
      </c>
      <c r="AY16" s="26">
        <f t="shared" si="18"/>
        <v>0</v>
      </c>
      <c r="AZ16" s="26">
        <f t="shared" si="19"/>
        <v>0</v>
      </c>
      <c r="BA16" s="26">
        <f t="shared" si="20"/>
        <v>0</v>
      </c>
      <c r="BB16" s="26">
        <f t="shared" si="21"/>
        <v>0</v>
      </c>
      <c r="BC16" s="26">
        <f t="shared" si="22"/>
        <v>0</v>
      </c>
      <c r="BD16" s="26">
        <f t="shared" si="23"/>
        <v>0</v>
      </c>
      <c r="BF16" s="25">
        <f t="shared" si="24"/>
        <v>0</v>
      </c>
      <c r="BG16" s="26">
        <f t="shared" si="25"/>
        <v>0</v>
      </c>
      <c r="BH16" s="26">
        <f t="shared" si="26"/>
        <v>0</v>
      </c>
      <c r="BI16" s="26">
        <f t="shared" si="27"/>
        <v>0</v>
      </c>
      <c r="BJ16" s="26">
        <f t="shared" si="28"/>
        <v>0</v>
      </c>
      <c r="BK16" s="26">
        <f t="shared" si="29"/>
        <v>0</v>
      </c>
      <c r="BL16" s="26">
        <f t="shared" si="30"/>
        <v>0</v>
      </c>
      <c r="BM16" s="26">
        <f t="shared" si="31"/>
        <v>0</v>
      </c>
      <c r="BN16" s="26">
        <f t="shared" si="32"/>
        <v>0</v>
      </c>
      <c r="BO16" s="26">
        <f t="shared" si="33"/>
        <v>0</v>
      </c>
      <c r="BP16" s="26">
        <f t="shared" si="34"/>
        <v>0</v>
      </c>
      <c r="BQ16" s="26">
        <f t="shared" si="35"/>
        <v>0</v>
      </c>
      <c r="BR16" s="26">
        <f t="shared" si="36"/>
        <v>0</v>
      </c>
      <c r="BS16" s="26">
        <f t="shared" si="37"/>
        <v>0</v>
      </c>
      <c r="BT16" s="26">
        <f t="shared" si="38"/>
        <v>0</v>
      </c>
      <c r="BU16" s="26">
        <f t="shared" si="39"/>
        <v>0</v>
      </c>
      <c r="BV16" s="26">
        <f t="shared" si="40"/>
        <v>0</v>
      </c>
      <c r="BW16" s="26">
        <f t="shared" si="41"/>
        <v>0</v>
      </c>
    </row>
    <row r="17" spans="1:75" ht="21" customHeight="1" x14ac:dyDescent="0.2">
      <c r="A17" s="27">
        <v>7</v>
      </c>
      <c r="B17" s="47"/>
      <c r="C17" s="86"/>
      <c r="D17" s="80"/>
      <c r="E17" s="46"/>
      <c r="F17" s="46"/>
      <c r="G17" s="46"/>
      <c r="H17" s="46"/>
      <c r="I17" s="46"/>
      <c r="J17" s="19">
        <f t="shared" si="2"/>
        <v>1</v>
      </c>
      <c r="K17" s="19">
        <f t="shared" si="3"/>
        <v>1</v>
      </c>
      <c r="L17" s="19">
        <f t="shared" si="4"/>
        <v>0</v>
      </c>
      <c r="M17" s="20">
        <f t="shared" si="5"/>
        <v>0</v>
      </c>
      <c r="N17" s="13"/>
      <c r="O17" s="21">
        <v>7</v>
      </c>
      <c r="P17" s="101">
        <f>B14+MIN(C14,0)+B24+MIN(C24,0)+B25+MIN(C25,0)</f>
        <v>0</v>
      </c>
      <c r="Q17" s="22">
        <v>0.22</v>
      </c>
      <c r="R17" s="22">
        <v>0.2</v>
      </c>
      <c r="S17" s="13"/>
      <c r="T17" s="23">
        <v>20</v>
      </c>
      <c r="U17" s="24">
        <v>0.15</v>
      </c>
      <c r="V17" s="24">
        <v>0.15</v>
      </c>
      <c r="W17" s="24">
        <v>0.15</v>
      </c>
      <c r="X17" s="24">
        <v>0.15</v>
      </c>
      <c r="Y17" s="24">
        <v>0.31</v>
      </c>
      <c r="Z17" s="24">
        <v>0.1</v>
      </c>
      <c r="AA17" s="24">
        <v>1</v>
      </c>
      <c r="AB17" s="24">
        <v>0.1</v>
      </c>
      <c r="AC17" s="24">
        <v>0.1</v>
      </c>
      <c r="AD17" s="24">
        <v>0.43</v>
      </c>
      <c r="AE17" s="24">
        <v>0.1</v>
      </c>
      <c r="AF17" s="24">
        <v>0.1</v>
      </c>
      <c r="AG17" s="24">
        <v>0.1</v>
      </c>
      <c r="AH17" s="24">
        <v>0.1</v>
      </c>
      <c r="AI17" s="24">
        <v>0.18</v>
      </c>
      <c r="AJ17" s="24">
        <v>0.23</v>
      </c>
      <c r="AK17" s="24">
        <v>0.1</v>
      </c>
      <c r="AM17" s="25">
        <f t="shared" si="6"/>
        <v>0</v>
      </c>
      <c r="AN17" s="26">
        <f t="shared" si="7"/>
        <v>0</v>
      </c>
      <c r="AO17" s="26">
        <f t="shared" si="8"/>
        <v>0</v>
      </c>
      <c r="AP17" s="26">
        <f t="shared" si="9"/>
        <v>0</v>
      </c>
      <c r="AQ17" s="26">
        <f t="shared" si="10"/>
        <v>0</v>
      </c>
      <c r="AR17" s="26">
        <f t="shared" si="11"/>
        <v>0</v>
      </c>
      <c r="AS17" s="26">
        <f t="shared" si="12"/>
        <v>0</v>
      </c>
      <c r="AT17" s="26">
        <f t="shared" si="13"/>
        <v>0</v>
      </c>
      <c r="AU17" s="26">
        <f t="shared" si="14"/>
        <v>0</v>
      </c>
      <c r="AV17" s="26">
        <f t="shared" si="15"/>
        <v>0</v>
      </c>
      <c r="AW17" s="26">
        <f t="shared" si="16"/>
        <v>0</v>
      </c>
      <c r="AX17" s="26">
        <f t="shared" si="17"/>
        <v>0</v>
      </c>
      <c r="AY17" s="26">
        <f t="shared" si="18"/>
        <v>0</v>
      </c>
      <c r="AZ17" s="26">
        <f t="shared" si="19"/>
        <v>0</v>
      </c>
      <c r="BA17" s="26">
        <f t="shared" si="20"/>
        <v>0</v>
      </c>
      <c r="BB17" s="26">
        <f t="shared" si="21"/>
        <v>0</v>
      </c>
      <c r="BC17" s="26">
        <f t="shared" si="22"/>
        <v>0</v>
      </c>
      <c r="BD17" s="26">
        <f t="shared" si="23"/>
        <v>0</v>
      </c>
      <c r="BF17" s="25">
        <f t="shared" si="24"/>
        <v>0</v>
      </c>
      <c r="BG17" s="26">
        <f t="shared" si="25"/>
        <v>0</v>
      </c>
      <c r="BH17" s="26">
        <f t="shared" si="26"/>
        <v>0</v>
      </c>
      <c r="BI17" s="26">
        <f t="shared" si="27"/>
        <v>0</v>
      </c>
      <c r="BJ17" s="26">
        <f t="shared" si="28"/>
        <v>0</v>
      </c>
      <c r="BK17" s="26">
        <f t="shared" si="29"/>
        <v>0</v>
      </c>
      <c r="BL17" s="26">
        <f t="shared" si="30"/>
        <v>0</v>
      </c>
      <c r="BM17" s="26">
        <f t="shared" si="31"/>
        <v>0</v>
      </c>
      <c r="BN17" s="26">
        <f t="shared" si="32"/>
        <v>0</v>
      </c>
      <c r="BO17" s="26">
        <f t="shared" si="33"/>
        <v>0</v>
      </c>
      <c r="BP17" s="26">
        <f t="shared" si="34"/>
        <v>0</v>
      </c>
      <c r="BQ17" s="26">
        <f t="shared" si="35"/>
        <v>0</v>
      </c>
      <c r="BR17" s="26">
        <f t="shared" si="36"/>
        <v>0</v>
      </c>
      <c r="BS17" s="26">
        <f t="shared" si="37"/>
        <v>0</v>
      </c>
      <c r="BT17" s="26">
        <f t="shared" si="38"/>
        <v>0</v>
      </c>
      <c r="BU17" s="26">
        <f t="shared" si="39"/>
        <v>0</v>
      </c>
      <c r="BV17" s="26">
        <f t="shared" si="40"/>
        <v>0</v>
      </c>
      <c r="BW17" s="26">
        <f t="shared" si="41"/>
        <v>0</v>
      </c>
    </row>
    <row r="18" spans="1:75" ht="21" customHeight="1" x14ac:dyDescent="0.2">
      <c r="A18" s="27">
        <v>8</v>
      </c>
      <c r="B18" s="47"/>
      <c r="C18" s="86"/>
      <c r="D18" s="80"/>
      <c r="E18" s="46"/>
      <c r="F18" s="46"/>
      <c r="G18" s="46"/>
      <c r="H18" s="46"/>
      <c r="I18" s="46"/>
      <c r="J18" s="19">
        <f t="shared" si="2"/>
        <v>1</v>
      </c>
      <c r="K18" s="19">
        <f t="shared" si="3"/>
        <v>1</v>
      </c>
      <c r="L18" s="19">
        <f t="shared" si="4"/>
        <v>0</v>
      </c>
      <c r="M18" s="20">
        <f t="shared" si="5"/>
        <v>0</v>
      </c>
      <c r="N18" s="13"/>
      <c r="O18" s="21">
        <v>8</v>
      </c>
      <c r="P18" s="101">
        <f>B15+MIN(C15,0)</f>
        <v>0</v>
      </c>
      <c r="Q18" s="22">
        <v>0.28000000000000003</v>
      </c>
      <c r="R18" s="22">
        <v>0.26</v>
      </c>
      <c r="S18" s="13"/>
      <c r="T18" s="23">
        <v>23</v>
      </c>
      <c r="U18" s="24">
        <v>0.4</v>
      </c>
      <c r="V18" s="24">
        <v>0.3</v>
      </c>
      <c r="W18" s="24">
        <v>0.3</v>
      </c>
      <c r="X18" s="24">
        <v>0.35</v>
      </c>
      <c r="Y18" s="24">
        <v>0.1</v>
      </c>
      <c r="Z18" s="24">
        <v>0.27</v>
      </c>
      <c r="AA18" s="24">
        <v>0.1</v>
      </c>
      <c r="AB18" s="24">
        <v>1</v>
      </c>
      <c r="AC18" s="24">
        <v>0.1</v>
      </c>
      <c r="AD18" s="24">
        <v>0.1</v>
      </c>
      <c r="AE18" s="24">
        <v>0.11</v>
      </c>
      <c r="AF18" s="24">
        <v>0.1</v>
      </c>
      <c r="AG18" s="24">
        <v>0.1</v>
      </c>
      <c r="AH18" s="24">
        <v>0.19</v>
      </c>
      <c r="AI18" s="24">
        <v>0.1</v>
      </c>
      <c r="AJ18" s="24">
        <v>0.1</v>
      </c>
      <c r="AK18" s="24">
        <v>0.27</v>
      </c>
      <c r="AM18" s="25">
        <f t="shared" si="6"/>
        <v>0</v>
      </c>
      <c r="AN18" s="26">
        <f t="shared" si="7"/>
        <v>0</v>
      </c>
      <c r="AO18" s="26">
        <f t="shared" si="8"/>
        <v>0</v>
      </c>
      <c r="AP18" s="26">
        <f t="shared" si="9"/>
        <v>0</v>
      </c>
      <c r="AQ18" s="26">
        <f t="shared" si="10"/>
        <v>0</v>
      </c>
      <c r="AR18" s="26">
        <f t="shared" si="11"/>
        <v>0</v>
      </c>
      <c r="AS18" s="26">
        <f t="shared" si="12"/>
        <v>0</v>
      </c>
      <c r="AT18" s="26">
        <f t="shared" si="13"/>
        <v>0</v>
      </c>
      <c r="AU18" s="26">
        <f t="shared" si="14"/>
        <v>0</v>
      </c>
      <c r="AV18" s="26">
        <f t="shared" si="15"/>
        <v>0</v>
      </c>
      <c r="AW18" s="26">
        <f t="shared" si="16"/>
        <v>0</v>
      </c>
      <c r="AX18" s="26">
        <f t="shared" si="17"/>
        <v>0</v>
      </c>
      <c r="AY18" s="26">
        <f t="shared" si="18"/>
        <v>0</v>
      </c>
      <c r="AZ18" s="26">
        <f t="shared" si="19"/>
        <v>0</v>
      </c>
      <c r="BA18" s="26">
        <f t="shared" si="20"/>
        <v>0</v>
      </c>
      <c r="BB18" s="26">
        <f t="shared" si="21"/>
        <v>0</v>
      </c>
      <c r="BC18" s="26">
        <f t="shared" si="22"/>
        <v>0</v>
      </c>
      <c r="BD18" s="26">
        <f t="shared" si="23"/>
        <v>0</v>
      </c>
      <c r="BF18" s="25">
        <f t="shared" si="24"/>
        <v>0</v>
      </c>
      <c r="BG18" s="26">
        <f t="shared" si="25"/>
        <v>0</v>
      </c>
      <c r="BH18" s="26">
        <f t="shared" si="26"/>
        <v>0</v>
      </c>
      <c r="BI18" s="26">
        <f t="shared" si="27"/>
        <v>0</v>
      </c>
      <c r="BJ18" s="26">
        <f t="shared" si="28"/>
        <v>0</v>
      </c>
      <c r="BK18" s="26">
        <f t="shared" si="29"/>
        <v>0</v>
      </c>
      <c r="BL18" s="26">
        <f t="shared" si="30"/>
        <v>0</v>
      </c>
      <c r="BM18" s="26">
        <f t="shared" si="31"/>
        <v>0</v>
      </c>
      <c r="BN18" s="26">
        <f t="shared" si="32"/>
        <v>0</v>
      </c>
      <c r="BO18" s="26">
        <f t="shared" si="33"/>
        <v>0</v>
      </c>
      <c r="BP18" s="26">
        <f t="shared" si="34"/>
        <v>0</v>
      </c>
      <c r="BQ18" s="26">
        <f t="shared" si="35"/>
        <v>0</v>
      </c>
      <c r="BR18" s="26">
        <f t="shared" si="36"/>
        <v>0</v>
      </c>
      <c r="BS18" s="26">
        <f t="shared" si="37"/>
        <v>0</v>
      </c>
      <c r="BT18" s="26">
        <f t="shared" si="38"/>
        <v>0</v>
      </c>
      <c r="BU18" s="26">
        <f t="shared" si="39"/>
        <v>0</v>
      </c>
      <c r="BV18" s="26">
        <f t="shared" si="40"/>
        <v>0</v>
      </c>
      <c r="BW18" s="26">
        <f t="shared" si="41"/>
        <v>0</v>
      </c>
    </row>
    <row r="19" spans="1:75" ht="21" customHeight="1" x14ac:dyDescent="0.2">
      <c r="A19" s="27">
        <v>9</v>
      </c>
      <c r="B19" s="47"/>
      <c r="C19" s="86"/>
      <c r="D19" s="80"/>
      <c r="E19" s="46"/>
      <c r="F19" s="46"/>
      <c r="G19" s="46"/>
      <c r="H19" s="46"/>
      <c r="I19" s="46"/>
      <c r="J19" s="19">
        <f t="shared" si="2"/>
        <v>1</v>
      </c>
      <c r="K19" s="19">
        <f t="shared" si="3"/>
        <v>1</v>
      </c>
      <c r="L19" s="19">
        <f t="shared" si="4"/>
        <v>0</v>
      </c>
      <c r="M19" s="20">
        <f t="shared" si="5"/>
        <v>0</v>
      </c>
      <c r="N19" s="13"/>
      <c r="O19" s="21">
        <v>9</v>
      </c>
      <c r="P19" s="101">
        <f>B16+MIN(C16,0)</f>
        <v>0</v>
      </c>
      <c r="Q19" s="22">
        <v>0.42</v>
      </c>
      <c r="R19" s="22">
        <v>0.36</v>
      </c>
      <c r="S19" s="13"/>
      <c r="T19" s="23">
        <v>26</v>
      </c>
      <c r="U19" s="24">
        <v>0.15</v>
      </c>
      <c r="V19" s="24">
        <v>0.3</v>
      </c>
      <c r="W19" s="24">
        <v>0.19</v>
      </c>
      <c r="X19" s="24">
        <v>0.1</v>
      </c>
      <c r="Y19" s="24">
        <v>0.1</v>
      </c>
      <c r="Z19" s="24">
        <v>0.1</v>
      </c>
      <c r="AA19" s="24">
        <v>0.1</v>
      </c>
      <c r="AB19" s="24">
        <v>0.1</v>
      </c>
      <c r="AC19" s="24">
        <v>1</v>
      </c>
      <c r="AD19" s="24">
        <v>0.5</v>
      </c>
      <c r="AE19" s="24">
        <v>0.1</v>
      </c>
      <c r="AF19" s="24">
        <v>0.1</v>
      </c>
      <c r="AG19" s="24">
        <v>0.11</v>
      </c>
      <c r="AH19" s="24">
        <v>0.24</v>
      </c>
      <c r="AI19" s="24">
        <v>0.1</v>
      </c>
      <c r="AJ19" s="24">
        <v>0.21</v>
      </c>
      <c r="AK19" s="24">
        <v>0.1</v>
      </c>
      <c r="AM19" s="25">
        <f t="shared" si="6"/>
        <v>0</v>
      </c>
      <c r="AN19" s="26">
        <f t="shared" si="7"/>
        <v>0</v>
      </c>
      <c r="AO19" s="26">
        <f t="shared" si="8"/>
        <v>0</v>
      </c>
      <c r="AP19" s="26">
        <f t="shared" si="9"/>
        <v>0</v>
      </c>
      <c r="AQ19" s="26">
        <f t="shared" si="10"/>
        <v>0</v>
      </c>
      <c r="AR19" s="26">
        <f t="shared" si="11"/>
        <v>0</v>
      </c>
      <c r="AS19" s="26">
        <f t="shared" si="12"/>
        <v>0</v>
      </c>
      <c r="AT19" s="26">
        <f t="shared" si="13"/>
        <v>0</v>
      </c>
      <c r="AU19" s="26">
        <f t="shared" si="14"/>
        <v>0</v>
      </c>
      <c r="AV19" s="26">
        <f t="shared" si="15"/>
        <v>0</v>
      </c>
      <c r="AW19" s="26">
        <f t="shared" si="16"/>
        <v>0</v>
      </c>
      <c r="AX19" s="26">
        <f t="shared" si="17"/>
        <v>0</v>
      </c>
      <c r="AY19" s="26">
        <f t="shared" si="18"/>
        <v>0</v>
      </c>
      <c r="AZ19" s="26">
        <f t="shared" si="19"/>
        <v>0</v>
      </c>
      <c r="BA19" s="26">
        <f t="shared" si="20"/>
        <v>0</v>
      </c>
      <c r="BB19" s="26">
        <f t="shared" si="21"/>
        <v>0</v>
      </c>
      <c r="BC19" s="26">
        <f t="shared" si="22"/>
        <v>0</v>
      </c>
      <c r="BD19" s="26">
        <f t="shared" si="23"/>
        <v>0</v>
      </c>
      <c r="BF19" s="25">
        <f t="shared" si="24"/>
        <v>0</v>
      </c>
      <c r="BG19" s="26">
        <f t="shared" si="25"/>
        <v>0</v>
      </c>
      <c r="BH19" s="26">
        <f t="shared" si="26"/>
        <v>0</v>
      </c>
      <c r="BI19" s="26">
        <f t="shared" si="27"/>
        <v>0</v>
      </c>
      <c r="BJ19" s="26">
        <f t="shared" si="28"/>
        <v>0</v>
      </c>
      <c r="BK19" s="26">
        <f t="shared" si="29"/>
        <v>0</v>
      </c>
      <c r="BL19" s="26">
        <f t="shared" si="30"/>
        <v>0</v>
      </c>
      <c r="BM19" s="26">
        <f t="shared" si="31"/>
        <v>0</v>
      </c>
      <c r="BN19" s="26">
        <f t="shared" si="32"/>
        <v>0</v>
      </c>
      <c r="BO19" s="26">
        <f t="shared" si="33"/>
        <v>0</v>
      </c>
      <c r="BP19" s="26">
        <f t="shared" si="34"/>
        <v>0</v>
      </c>
      <c r="BQ19" s="26">
        <f t="shared" si="35"/>
        <v>0</v>
      </c>
      <c r="BR19" s="26">
        <f t="shared" si="36"/>
        <v>0</v>
      </c>
      <c r="BS19" s="26">
        <f t="shared" si="37"/>
        <v>0</v>
      </c>
      <c r="BT19" s="26">
        <f t="shared" si="38"/>
        <v>0</v>
      </c>
      <c r="BU19" s="26">
        <f t="shared" si="39"/>
        <v>0</v>
      </c>
      <c r="BV19" s="26">
        <f t="shared" si="40"/>
        <v>0</v>
      </c>
      <c r="BW19" s="26">
        <f t="shared" si="41"/>
        <v>0</v>
      </c>
    </row>
    <row r="20" spans="1:75" ht="21" customHeight="1" x14ac:dyDescent="0.2">
      <c r="A20" s="27">
        <v>10</v>
      </c>
      <c r="B20" s="47"/>
      <c r="C20" s="86"/>
      <c r="D20" s="80"/>
      <c r="E20" s="46"/>
      <c r="F20" s="46"/>
      <c r="G20" s="46"/>
      <c r="H20" s="46"/>
      <c r="I20" s="46"/>
      <c r="J20" s="19">
        <f t="shared" si="2"/>
        <v>1</v>
      </c>
      <c r="K20" s="19">
        <f t="shared" si="3"/>
        <v>1</v>
      </c>
      <c r="L20" s="19">
        <f t="shared" si="4"/>
        <v>0</v>
      </c>
      <c r="M20" s="20">
        <f t="shared" si="5"/>
        <v>0</v>
      </c>
      <c r="N20" s="13"/>
      <c r="O20" s="21">
        <v>10</v>
      </c>
      <c r="P20" s="101"/>
      <c r="Q20" s="22">
        <v>0.35</v>
      </c>
      <c r="R20" s="22">
        <v>0.28000000000000003</v>
      </c>
      <c r="S20" s="13"/>
      <c r="T20" s="23">
        <v>29</v>
      </c>
      <c r="U20" s="24">
        <v>0.1</v>
      </c>
      <c r="V20" s="24">
        <v>0.1</v>
      </c>
      <c r="W20" s="24">
        <v>0.1</v>
      </c>
      <c r="X20" s="24">
        <v>0.1</v>
      </c>
      <c r="Y20" s="24">
        <v>0.1</v>
      </c>
      <c r="Z20" s="24">
        <v>0.1</v>
      </c>
      <c r="AA20" s="24">
        <v>0.43</v>
      </c>
      <c r="AB20" s="24">
        <v>0.1</v>
      </c>
      <c r="AC20" s="24">
        <v>0.5</v>
      </c>
      <c r="AD20" s="24">
        <v>1</v>
      </c>
      <c r="AE20" s="24">
        <v>0.1</v>
      </c>
      <c r="AF20" s="24">
        <v>0.1</v>
      </c>
      <c r="AG20" s="24">
        <v>0.1</v>
      </c>
      <c r="AH20" s="24">
        <v>0.1</v>
      </c>
      <c r="AI20" s="24">
        <v>0.44</v>
      </c>
      <c r="AJ20" s="24">
        <v>0.41</v>
      </c>
      <c r="AK20" s="24">
        <v>0.15</v>
      </c>
      <c r="AM20" s="25">
        <f t="shared" si="6"/>
        <v>0</v>
      </c>
      <c r="AN20" s="26">
        <f t="shared" si="7"/>
        <v>0</v>
      </c>
      <c r="AO20" s="26">
        <f t="shared" si="8"/>
        <v>0</v>
      </c>
      <c r="AP20" s="26">
        <f t="shared" si="9"/>
        <v>0</v>
      </c>
      <c r="AQ20" s="26">
        <f t="shared" si="10"/>
        <v>0</v>
      </c>
      <c r="AR20" s="26">
        <f t="shared" si="11"/>
        <v>0</v>
      </c>
      <c r="AS20" s="26">
        <f t="shared" si="12"/>
        <v>0</v>
      </c>
      <c r="AT20" s="26">
        <f t="shared" si="13"/>
        <v>0</v>
      </c>
      <c r="AU20" s="26">
        <f t="shared" si="14"/>
        <v>0</v>
      </c>
      <c r="AV20" s="26">
        <f t="shared" si="15"/>
        <v>0</v>
      </c>
      <c r="AW20" s="26">
        <f t="shared" si="16"/>
        <v>0</v>
      </c>
      <c r="AX20" s="26">
        <f t="shared" si="17"/>
        <v>0</v>
      </c>
      <c r="AY20" s="26">
        <f t="shared" si="18"/>
        <v>0</v>
      </c>
      <c r="AZ20" s="26">
        <f t="shared" si="19"/>
        <v>0</v>
      </c>
      <c r="BA20" s="26">
        <f t="shared" si="20"/>
        <v>0</v>
      </c>
      <c r="BB20" s="26">
        <f t="shared" si="21"/>
        <v>0</v>
      </c>
      <c r="BC20" s="26">
        <f t="shared" si="22"/>
        <v>0</v>
      </c>
      <c r="BD20" s="26">
        <f t="shared" si="23"/>
        <v>0</v>
      </c>
      <c r="BF20" s="25">
        <f t="shared" si="24"/>
        <v>0</v>
      </c>
      <c r="BG20" s="26">
        <f t="shared" si="25"/>
        <v>0</v>
      </c>
      <c r="BH20" s="26">
        <f t="shared" si="26"/>
        <v>0</v>
      </c>
      <c r="BI20" s="26">
        <f t="shared" si="27"/>
        <v>0</v>
      </c>
      <c r="BJ20" s="26">
        <f t="shared" si="28"/>
        <v>0</v>
      </c>
      <c r="BK20" s="26">
        <f t="shared" si="29"/>
        <v>0</v>
      </c>
      <c r="BL20" s="26">
        <f t="shared" si="30"/>
        <v>0</v>
      </c>
      <c r="BM20" s="26">
        <f t="shared" si="31"/>
        <v>0</v>
      </c>
      <c r="BN20" s="26">
        <f t="shared" si="32"/>
        <v>0</v>
      </c>
      <c r="BO20" s="26">
        <f t="shared" si="33"/>
        <v>0</v>
      </c>
      <c r="BP20" s="26">
        <f t="shared" si="34"/>
        <v>0</v>
      </c>
      <c r="BQ20" s="26">
        <f t="shared" si="35"/>
        <v>0</v>
      </c>
      <c r="BR20" s="26">
        <f t="shared" si="36"/>
        <v>0</v>
      </c>
      <c r="BS20" s="26">
        <f t="shared" si="37"/>
        <v>0</v>
      </c>
      <c r="BT20" s="26">
        <f t="shared" si="38"/>
        <v>0</v>
      </c>
      <c r="BU20" s="26">
        <f t="shared" si="39"/>
        <v>0</v>
      </c>
      <c r="BV20" s="26">
        <f t="shared" si="40"/>
        <v>0</v>
      </c>
      <c r="BW20" s="26">
        <f t="shared" si="41"/>
        <v>0</v>
      </c>
    </row>
    <row r="21" spans="1:75" ht="21" customHeight="1" x14ac:dyDescent="0.2">
      <c r="A21" s="27">
        <v>11</v>
      </c>
      <c r="B21" s="47"/>
      <c r="C21" s="86"/>
      <c r="D21" s="80"/>
      <c r="E21" s="46"/>
      <c r="F21" s="46"/>
      <c r="G21" s="46"/>
      <c r="H21" s="46"/>
      <c r="I21" s="46"/>
      <c r="J21" s="19">
        <f t="shared" si="2"/>
        <v>1</v>
      </c>
      <c r="K21" s="19">
        <f t="shared" si="3"/>
        <v>1</v>
      </c>
      <c r="L21" s="19">
        <f t="shared" si="4"/>
        <v>0</v>
      </c>
      <c r="M21" s="20">
        <f t="shared" si="5"/>
        <v>0</v>
      </c>
      <c r="N21" s="13"/>
      <c r="O21" s="21">
        <v>11</v>
      </c>
      <c r="P21" s="101">
        <f>B17+MIN(C17,0)</f>
        <v>0</v>
      </c>
      <c r="Q21" s="22">
        <v>0.22</v>
      </c>
      <c r="R21" s="22">
        <v>0.2</v>
      </c>
      <c r="S21" s="13"/>
      <c r="T21" s="23">
        <v>32</v>
      </c>
      <c r="U21" s="24">
        <v>0.15</v>
      </c>
      <c r="V21" s="24">
        <v>0.25</v>
      </c>
      <c r="W21" s="24">
        <v>0.35</v>
      </c>
      <c r="X21" s="24">
        <v>0.1</v>
      </c>
      <c r="Y21" s="24">
        <v>0.1</v>
      </c>
      <c r="Z21" s="24">
        <v>0.1</v>
      </c>
      <c r="AA21" s="24">
        <v>0.1</v>
      </c>
      <c r="AB21" s="24">
        <v>0.11</v>
      </c>
      <c r="AC21" s="24">
        <v>0.1</v>
      </c>
      <c r="AD21" s="24">
        <v>0.1</v>
      </c>
      <c r="AE21" s="24">
        <v>1</v>
      </c>
      <c r="AF21" s="24">
        <v>0.1</v>
      </c>
      <c r="AG21" s="24">
        <v>0.25</v>
      </c>
      <c r="AH21" s="24">
        <v>0.1</v>
      </c>
      <c r="AI21" s="24">
        <v>0.1</v>
      </c>
      <c r="AJ21" s="24">
        <v>0.18</v>
      </c>
      <c r="AK21" s="24">
        <v>0.1</v>
      </c>
      <c r="AM21" s="25">
        <f t="shared" si="6"/>
        <v>0</v>
      </c>
      <c r="AN21" s="26">
        <f t="shared" si="7"/>
        <v>0</v>
      </c>
      <c r="AO21" s="26">
        <f t="shared" si="8"/>
        <v>0</v>
      </c>
      <c r="AP21" s="26">
        <f t="shared" si="9"/>
        <v>0</v>
      </c>
      <c r="AQ21" s="26">
        <f t="shared" si="10"/>
        <v>0</v>
      </c>
      <c r="AR21" s="26">
        <f t="shared" si="11"/>
        <v>0</v>
      </c>
      <c r="AS21" s="26">
        <f t="shared" si="12"/>
        <v>0</v>
      </c>
      <c r="AT21" s="26">
        <f t="shared" si="13"/>
        <v>0</v>
      </c>
      <c r="AU21" s="26">
        <f t="shared" si="14"/>
        <v>0</v>
      </c>
      <c r="AV21" s="26">
        <f t="shared" si="15"/>
        <v>0</v>
      </c>
      <c r="AW21" s="26">
        <f t="shared" si="16"/>
        <v>0</v>
      </c>
      <c r="AX21" s="26">
        <f t="shared" si="17"/>
        <v>0</v>
      </c>
      <c r="AY21" s="26">
        <f t="shared" si="18"/>
        <v>0</v>
      </c>
      <c r="AZ21" s="26">
        <f t="shared" si="19"/>
        <v>0</v>
      </c>
      <c r="BA21" s="26">
        <f t="shared" si="20"/>
        <v>0</v>
      </c>
      <c r="BB21" s="26">
        <f t="shared" si="21"/>
        <v>0</v>
      </c>
      <c r="BC21" s="26">
        <f t="shared" si="22"/>
        <v>0</v>
      </c>
      <c r="BD21" s="26">
        <f t="shared" si="23"/>
        <v>0</v>
      </c>
      <c r="BF21" s="25">
        <f t="shared" si="24"/>
        <v>0</v>
      </c>
      <c r="BG21" s="26">
        <f t="shared" si="25"/>
        <v>0</v>
      </c>
      <c r="BH21" s="26">
        <f t="shared" si="26"/>
        <v>0</v>
      </c>
      <c r="BI21" s="26">
        <f t="shared" si="27"/>
        <v>0</v>
      </c>
      <c r="BJ21" s="26">
        <f t="shared" si="28"/>
        <v>0</v>
      </c>
      <c r="BK21" s="26">
        <f t="shared" si="29"/>
        <v>0</v>
      </c>
      <c r="BL21" s="26">
        <f t="shared" si="30"/>
        <v>0</v>
      </c>
      <c r="BM21" s="26">
        <f t="shared" si="31"/>
        <v>0</v>
      </c>
      <c r="BN21" s="26">
        <f t="shared" si="32"/>
        <v>0</v>
      </c>
      <c r="BO21" s="26">
        <f t="shared" si="33"/>
        <v>0</v>
      </c>
      <c r="BP21" s="26">
        <f t="shared" si="34"/>
        <v>0</v>
      </c>
      <c r="BQ21" s="26">
        <f t="shared" si="35"/>
        <v>0</v>
      </c>
      <c r="BR21" s="26">
        <f t="shared" si="36"/>
        <v>0</v>
      </c>
      <c r="BS21" s="26">
        <f t="shared" si="37"/>
        <v>0</v>
      </c>
      <c r="BT21" s="26">
        <f t="shared" si="38"/>
        <v>0</v>
      </c>
      <c r="BU21" s="26">
        <f t="shared" si="39"/>
        <v>0</v>
      </c>
      <c r="BV21" s="26">
        <f t="shared" si="40"/>
        <v>0</v>
      </c>
      <c r="BW21" s="26">
        <f t="shared" si="41"/>
        <v>0</v>
      </c>
    </row>
    <row r="22" spans="1:75" ht="21" customHeight="1" x14ac:dyDescent="0.2">
      <c r="A22" s="27">
        <v>12</v>
      </c>
      <c r="B22" s="47"/>
      <c r="C22" s="86"/>
      <c r="D22" s="80"/>
      <c r="E22" s="46"/>
      <c r="F22" s="46"/>
      <c r="G22" s="46"/>
      <c r="H22" s="46"/>
      <c r="I22" s="46"/>
      <c r="J22" s="19">
        <f t="shared" si="2"/>
        <v>1</v>
      </c>
      <c r="K22" s="19">
        <f t="shared" si="3"/>
        <v>1</v>
      </c>
      <c r="L22" s="19">
        <f t="shared" si="4"/>
        <v>0</v>
      </c>
      <c r="M22" s="20">
        <f t="shared" si="5"/>
        <v>0</v>
      </c>
      <c r="N22" s="13"/>
      <c r="O22" s="21">
        <v>12</v>
      </c>
      <c r="P22" s="101">
        <f>B18+MIN(C18,0)</f>
        <v>0</v>
      </c>
      <c r="Q22" s="22">
        <v>0.22</v>
      </c>
      <c r="R22" s="22">
        <v>0.2</v>
      </c>
      <c r="S22" s="13"/>
      <c r="T22" s="23">
        <v>35</v>
      </c>
      <c r="U22" s="24">
        <v>0.11</v>
      </c>
      <c r="V22" s="24">
        <v>0.12</v>
      </c>
      <c r="W22" s="24">
        <v>0.1</v>
      </c>
      <c r="X22" s="24">
        <v>0.11</v>
      </c>
      <c r="Y22" s="24">
        <v>0.1</v>
      </c>
      <c r="Z22" s="24">
        <v>0.24</v>
      </c>
      <c r="AA22" s="24">
        <v>0.1</v>
      </c>
      <c r="AB22" s="24">
        <v>0.1</v>
      </c>
      <c r="AC22" s="24">
        <v>0.1</v>
      </c>
      <c r="AD22" s="24">
        <v>0.1</v>
      </c>
      <c r="AE22" s="24">
        <v>0.1</v>
      </c>
      <c r="AF22" s="24">
        <v>1</v>
      </c>
      <c r="AG22" s="24">
        <v>0.17</v>
      </c>
      <c r="AH22" s="24">
        <v>0.1</v>
      </c>
      <c r="AI22" s="24">
        <v>0.1</v>
      </c>
      <c r="AJ22" s="24">
        <v>0.12</v>
      </c>
      <c r="AK22" s="24">
        <v>0.1</v>
      </c>
      <c r="AM22" s="25">
        <f t="shared" si="6"/>
        <v>0</v>
      </c>
      <c r="AN22" s="26">
        <f t="shared" si="7"/>
        <v>0</v>
      </c>
      <c r="AO22" s="26">
        <f t="shared" si="8"/>
        <v>0</v>
      </c>
      <c r="AP22" s="26">
        <f t="shared" si="9"/>
        <v>0</v>
      </c>
      <c r="AQ22" s="26">
        <f t="shared" si="10"/>
        <v>0</v>
      </c>
      <c r="AR22" s="26">
        <f t="shared" si="11"/>
        <v>0</v>
      </c>
      <c r="AS22" s="26">
        <f t="shared" si="12"/>
        <v>0</v>
      </c>
      <c r="AT22" s="26">
        <f t="shared" si="13"/>
        <v>0</v>
      </c>
      <c r="AU22" s="26">
        <f t="shared" si="14"/>
        <v>0</v>
      </c>
      <c r="AV22" s="26">
        <f t="shared" si="15"/>
        <v>0</v>
      </c>
      <c r="AW22" s="26">
        <f t="shared" si="16"/>
        <v>0</v>
      </c>
      <c r="AX22" s="26">
        <f t="shared" si="17"/>
        <v>0</v>
      </c>
      <c r="AY22" s="26">
        <f t="shared" si="18"/>
        <v>0</v>
      </c>
      <c r="AZ22" s="26">
        <f t="shared" si="19"/>
        <v>0</v>
      </c>
      <c r="BA22" s="26">
        <f t="shared" si="20"/>
        <v>0</v>
      </c>
      <c r="BB22" s="26">
        <f t="shared" si="21"/>
        <v>0</v>
      </c>
      <c r="BC22" s="26">
        <f t="shared" si="22"/>
        <v>0</v>
      </c>
      <c r="BD22" s="26">
        <f t="shared" si="23"/>
        <v>0</v>
      </c>
      <c r="BF22" s="25">
        <f t="shared" si="24"/>
        <v>0</v>
      </c>
      <c r="BG22" s="26">
        <f t="shared" si="25"/>
        <v>0</v>
      </c>
      <c r="BH22" s="26">
        <f t="shared" si="26"/>
        <v>0</v>
      </c>
      <c r="BI22" s="26">
        <f t="shared" si="27"/>
        <v>0</v>
      </c>
      <c r="BJ22" s="26">
        <f t="shared" si="28"/>
        <v>0</v>
      </c>
      <c r="BK22" s="26">
        <f t="shared" si="29"/>
        <v>0</v>
      </c>
      <c r="BL22" s="26">
        <f t="shared" si="30"/>
        <v>0</v>
      </c>
      <c r="BM22" s="26">
        <f t="shared" si="31"/>
        <v>0</v>
      </c>
      <c r="BN22" s="26">
        <f t="shared" si="32"/>
        <v>0</v>
      </c>
      <c r="BO22" s="26">
        <f t="shared" si="33"/>
        <v>0</v>
      </c>
      <c r="BP22" s="26">
        <f t="shared" si="34"/>
        <v>0</v>
      </c>
      <c r="BQ22" s="26">
        <f t="shared" si="35"/>
        <v>0</v>
      </c>
      <c r="BR22" s="26">
        <f t="shared" si="36"/>
        <v>0</v>
      </c>
      <c r="BS22" s="26">
        <f t="shared" si="37"/>
        <v>0</v>
      </c>
      <c r="BT22" s="26">
        <f t="shared" si="38"/>
        <v>0</v>
      </c>
      <c r="BU22" s="26">
        <f t="shared" si="39"/>
        <v>0</v>
      </c>
      <c r="BV22" s="26">
        <f t="shared" si="40"/>
        <v>0</v>
      </c>
      <c r="BW22" s="26">
        <f t="shared" si="41"/>
        <v>0</v>
      </c>
    </row>
    <row r="23" spans="1:75" ht="21" customHeight="1" x14ac:dyDescent="0.2">
      <c r="A23" s="27">
        <v>13</v>
      </c>
      <c r="B23" s="47"/>
      <c r="C23" s="86"/>
      <c r="D23" s="80"/>
      <c r="E23" s="46"/>
      <c r="F23" s="46"/>
      <c r="G23" s="46"/>
      <c r="H23" s="46"/>
      <c r="I23" s="46"/>
      <c r="J23" s="19">
        <f t="shared" si="2"/>
        <v>1</v>
      </c>
      <c r="K23" s="19">
        <f t="shared" si="3"/>
        <v>1</v>
      </c>
      <c r="L23" s="19">
        <f t="shared" si="4"/>
        <v>0</v>
      </c>
      <c r="M23" s="20">
        <f t="shared" si="5"/>
        <v>0</v>
      </c>
      <c r="N23" s="13"/>
      <c r="O23" s="21">
        <v>13</v>
      </c>
      <c r="P23" s="101">
        <f>B19+MIN(C19,0)</f>
        <v>0</v>
      </c>
      <c r="Q23" s="22">
        <v>0.32</v>
      </c>
      <c r="R23" s="22">
        <v>0.3</v>
      </c>
      <c r="S23" s="13"/>
      <c r="T23" s="23">
        <v>38</v>
      </c>
      <c r="U23" s="24">
        <v>0.2</v>
      </c>
      <c r="V23" s="24">
        <v>0.25</v>
      </c>
      <c r="W23" s="24">
        <v>0.25</v>
      </c>
      <c r="X23" s="24">
        <v>0.4</v>
      </c>
      <c r="Y23" s="24">
        <v>0.1</v>
      </c>
      <c r="Z23" s="24">
        <v>0.3</v>
      </c>
      <c r="AA23" s="24">
        <v>0.1</v>
      </c>
      <c r="AB23" s="24">
        <v>0.1</v>
      </c>
      <c r="AC23" s="24">
        <v>0.11</v>
      </c>
      <c r="AD23" s="24">
        <v>0.1</v>
      </c>
      <c r="AE23" s="24">
        <v>0.25</v>
      </c>
      <c r="AF23" s="24">
        <v>0.17</v>
      </c>
      <c r="AG23" s="24">
        <v>1</v>
      </c>
      <c r="AH23" s="24">
        <v>0.5</v>
      </c>
      <c r="AI23" s="24">
        <v>0.1</v>
      </c>
      <c r="AJ23" s="24">
        <v>0.43</v>
      </c>
      <c r="AK23" s="24">
        <v>0.1</v>
      </c>
      <c r="AM23" s="25">
        <f t="shared" si="6"/>
        <v>0</v>
      </c>
      <c r="AN23" s="26">
        <f t="shared" si="7"/>
        <v>0</v>
      </c>
      <c r="AO23" s="26">
        <f t="shared" si="8"/>
        <v>0</v>
      </c>
      <c r="AP23" s="26">
        <f t="shared" si="9"/>
        <v>0</v>
      </c>
      <c r="AQ23" s="26">
        <f t="shared" si="10"/>
        <v>0</v>
      </c>
      <c r="AR23" s="26">
        <f t="shared" si="11"/>
        <v>0</v>
      </c>
      <c r="AS23" s="26">
        <f t="shared" si="12"/>
        <v>0</v>
      </c>
      <c r="AT23" s="26">
        <f t="shared" si="13"/>
        <v>0</v>
      </c>
      <c r="AU23" s="26">
        <f t="shared" si="14"/>
        <v>0</v>
      </c>
      <c r="AV23" s="26">
        <f t="shared" si="15"/>
        <v>0</v>
      </c>
      <c r="AW23" s="26">
        <f t="shared" si="16"/>
        <v>0</v>
      </c>
      <c r="AX23" s="26">
        <f t="shared" si="17"/>
        <v>0</v>
      </c>
      <c r="AY23" s="26">
        <f t="shared" si="18"/>
        <v>0</v>
      </c>
      <c r="AZ23" s="26">
        <f t="shared" si="19"/>
        <v>0</v>
      </c>
      <c r="BA23" s="26">
        <f t="shared" si="20"/>
        <v>0</v>
      </c>
      <c r="BB23" s="26">
        <f t="shared" si="21"/>
        <v>0</v>
      </c>
      <c r="BC23" s="26">
        <f t="shared" si="22"/>
        <v>0</v>
      </c>
      <c r="BD23" s="26">
        <f t="shared" si="23"/>
        <v>0</v>
      </c>
      <c r="BF23" s="25">
        <f t="shared" si="24"/>
        <v>0</v>
      </c>
      <c r="BG23" s="26">
        <f t="shared" si="25"/>
        <v>0</v>
      </c>
      <c r="BH23" s="26">
        <f t="shared" si="26"/>
        <v>0</v>
      </c>
      <c r="BI23" s="26">
        <f t="shared" si="27"/>
        <v>0</v>
      </c>
      <c r="BJ23" s="26">
        <f t="shared" si="28"/>
        <v>0</v>
      </c>
      <c r="BK23" s="26">
        <f t="shared" si="29"/>
        <v>0</v>
      </c>
      <c r="BL23" s="26">
        <f t="shared" si="30"/>
        <v>0</v>
      </c>
      <c r="BM23" s="26">
        <f t="shared" si="31"/>
        <v>0</v>
      </c>
      <c r="BN23" s="26">
        <f t="shared" si="32"/>
        <v>0</v>
      </c>
      <c r="BO23" s="26">
        <f t="shared" si="33"/>
        <v>0</v>
      </c>
      <c r="BP23" s="26">
        <f t="shared" si="34"/>
        <v>0</v>
      </c>
      <c r="BQ23" s="26">
        <f t="shared" si="35"/>
        <v>0</v>
      </c>
      <c r="BR23" s="26">
        <f t="shared" si="36"/>
        <v>0</v>
      </c>
      <c r="BS23" s="26">
        <f t="shared" si="37"/>
        <v>0</v>
      </c>
      <c r="BT23" s="26">
        <f t="shared" si="38"/>
        <v>0</v>
      </c>
      <c r="BU23" s="26">
        <f t="shared" si="39"/>
        <v>0</v>
      </c>
      <c r="BV23" s="26">
        <f t="shared" si="40"/>
        <v>0</v>
      </c>
      <c r="BW23" s="26">
        <f t="shared" si="41"/>
        <v>0</v>
      </c>
    </row>
    <row r="24" spans="1:75" ht="21" customHeight="1" x14ac:dyDescent="0.2">
      <c r="A24" s="27">
        <v>14</v>
      </c>
      <c r="B24" s="47"/>
      <c r="C24" s="86"/>
      <c r="D24" s="80"/>
      <c r="E24" s="46"/>
      <c r="F24" s="46"/>
      <c r="G24" s="46"/>
      <c r="H24" s="46"/>
      <c r="I24" s="46"/>
      <c r="J24" s="19">
        <f t="shared" si="2"/>
        <v>1</v>
      </c>
      <c r="K24" s="19">
        <f t="shared" si="3"/>
        <v>1</v>
      </c>
      <c r="L24" s="19">
        <f t="shared" si="4"/>
        <v>0</v>
      </c>
      <c r="M24" s="20">
        <f t="shared" si="5"/>
        <v>0</v>
      </c>
      <c r="N24" s="13"/>
      <c r="O24" s="21">
        <v>14</v>
      </c>
      <c r="P24" s="101">
        <f>B23+MIN(C23,0)</f>
        <v>0</v>
      </c>
      <c r="Q24" s="22">
        <v>0.27</v>
      </c>
      <c r="R24" s="22">
        <v>0.25</v>
      </c>
      <c r="S24" s="13"/>
      <c r="T24" s="23">
        <v>41</v>
      </c>
      <c r="U24" s="24">
        <v>0.65</v>
      </c>
      <c r="V24" s="24">
        <v>0.3</v>
      </c>
      <c r="W24" s="24">
        <v>0.3</v>
      </c>
      <c r="X24" s="24">
        <v>0.25</v>
      </c>
      <c r="Y24" s="24">
        <v>0.1</v>
      </c>
      <c r="Z24" s="24">
        <v>0.43</v>
      </c>
      <c r="AA24" s="24">
        <v>0.1</v>
      </c>
      <c r="AB24" s="24">
        <v>0.19</v>
      </c>
      <c r="AC24" s="24">
        <v>0.24</v>
      </c>
      <c r="AD24" s="24">
        <v>0.1</v>
      </c>
      <c r="AE24" s="24">
        <v>0.1</v>
      </c>
      <c r="AF24" s="24">
        <v>0.1</v>
      </c>
      <c r="AG24" s="24">
        <v>0.5</v>
      </c>
      <c r="AH24" s="24">
        <v>1</v>
      </c>
      <c r="AI24" s="24">
        <v>0.22</v>
      </c>
      <c r="AJ24" s="24">
        <v>0.33</v>
      </c>
      <c r="AK24" s="24">
        <v>0.15</v>
      </c>
      <c r="AM24" s="25">
        <f t="shared" si="6"/>
        <v>0</v>
      </c>
      <c r="AN24" s="26">
        <f t="shared" si="7"/>
        <v>0</v>
      </c>
      <c r="AO24" s="26">
        <f t="shared" si="8"/>
        <v>0</v>
      </c>
      <c r="AP24" s="26">
        <f t="shared" si="9"/>
        <v>0</v>
      </c>
      <c r="AQ24" s="26">
        <f t="shared" si="10"/>
        <v>0</v>
      </c>
      <c r="AR24" s="26">
        <f t="shared" si="11"/>
        <v>0</v>
      </c>
      <c r="AS24" s="26">
        <f t="shared" si="12"/>
        <v>0</v>
      </c>
      <c r="AT24" s="26">
        <f t="shared" si="13"/>
        <v>0</v>
      </c>
      <c r="AU24" s="26">
        <f t="shared" si="14"/>
        <v>0</v>
      </c>
      <c r="AV24" s="26">
        <f t="shared" si="15"/>
        <v>0</v>
      </c>
      <c r="AW24" s="26">
        <f t="shared" si="16"/>
        <v>0</v>
      </c>
      <c r="AX24" s="26">
        <f t="shared" si="17"/>
        <v>0</v>
      </c>
      <c r="AY24" s="26">
        <f t="shared" si="18"/>
        <v>0</v>
      </c>
      <c r="AZ24" s="26">
        <f t="shared" si="19"/>
        <v>0</v>
      </c>
      <c r="BA24" s="26">
        <f t="shared" si="20"/>
        <v>0</v>
      </c>
      <c r="BB24" s="26">
        <f t="shared" si="21"/>
        <v>0</v>
      </c>
      <c r="BC24" s="26">
        <f t="shared" si="22"/>
        <v>0</v>
      </c>
      <c r="BD24" s="26">
        <f t="shared" si="23"/>
        <v>0</v>
      </c>
      <c r="BF24" s="25">
        <f t="shared" si="24"/>
        <v>0</v>
      </c>
      <c r="BG24" s="26">
        <f t="shared" si="25"/>
        <v>0</v>
      </c>
      <c r="BH24" s="26">
        <f t="shared" si="26"/>
        <v>0</v>
      </c>
      <c r="BI24" s="26">
        <f t="shared" si="27"/>
        <v>0</v>
      </c>
      <c r="BJ24" s="26">
        <f t="shared" si="28"/>
        <v>0</v>
      </c>
      <c r="BK24" s="26">
        <f t="shared" si="29"/>
        <v>0</v>
      </c>
      <c r="BL24" s="26">
        <f t="shared" si="30"/>
        <v>0</v>
      </c>
      <c r="BM24" s="26">
        <f t="shared" si="31"/>
        <v>0</v>
      </c>
      <c r="BN24" s="26">
        <f t="shared" si="32"/>
        <v>0</v>
      </c>
      <c r="BO24" s="26">
        <f t="shared" si="33"/>
        <v>0</v>
      </c>
      <c r="BP24" s="26">
        <f t="shared" si="34"/>
        <v>0</v>
      </c>
      <c r="BQ24" s="26">
        <f t="shared" si="35"/>
        <v>0</v>
      </c>
      <c r="BR24" s="26">
        <f t="shared" si="36"/>
        <v>0</v>
      </c>
      <c r="BS24" s="26">
        <f t="shared" si="37"/>
        <v>0</v>
      </c>
      <c r="BT24" s="26">
        <f t="shared" si="38"/>
        <v>0</v>
      </c>
      <c r="BU24" s="26">
        <f t="shared" si="39"/>
        <v>0</v>
      </c>
      <c r="BV24" s="26">
        <f t="shared" si="40"/>
        <v>0</v>
      </c>
      <c r="BW24" s="26">
        <f t="shared" si="41"/>
        <v>0</v>
      </c>
    </row>
    <row r="25" spans="1:75" ht="21" customHeight="1" x14ac:dyDescent="0.2">
      <c r="A25" s="74">
        <v>15</v>
      </c>
      <c r="B25" s="75"/>
      <c r="C25" s="87"/>
      <c r="D25" s="81"/>
      <c r="E25" s="76"/>
      <c r="F25" s="76"/>
      <c r="G25" s="76"/>
      <c r="H25" s="76"/>
      <c r="I25" s="76"/>
      <c r="J25" s="77">
        <f t="shared" si="2"/>
        <v>1</v>
      </c>
      <c r="K25" s="77">
        <f t="shared" si="3"/>
        <v>1</v>
      </c>
      <c r="L25" s="77">
        <f t="shared" si="4"/>
        <v>0</v>
      </c>
      <c r="M25" s="78">
        <f t="shared" si="5"/>
        <v>0</v>
      </c>
      <c r="N25" s="13"/>
      <c r="O25" s="21">
        <v>15</v>
      </c>
      <c r="P25" s="102">
        <f>B20+MIN(C20,0)</f>
        <v>0</v>
      </c>
      <c r="Q25" s="22">
        <v>0.22</v>
      </c>
      <c r="R25" s="22">
        <v>0.2</v>
      </c>
      <c r="S25" s="13"/>
      <c r="T25" s="23">
        <v>44</v>
      </c>
      <c r="U25" s="24">
        <v>0.14000000000000001</v>
      </c>
      <c r="V25" s="24">
        <v>0.18</v>
      </c>
      <c r="W25" s="24">
        <v>0.1</v>
      </c>
      <c r="X25" s="24">
        <v>0.1</v>
      </c>
      <c r="Y25" s="24">
        <v>0.1</v>
      </c>
      <c r="Z25" s="24">
        <v>0.1</v>
      </c>
      <c r="AA25" s="24">
        <v>0.18</v>
      </c>
      <c r="AB25" s="24">
        <v>0.1</v>
      </c>
      <c r="AC25" s="24">
        <v>0.1</v>
      </c>
      <c r="AD25" s="24">
        <v>0.44</v>
      </c>
      <c r="AE25" s="24">
        <v>0.1</v>
      </c>
      <c r="AF25" s="24">
        <v>0.1</v>
      </c>
      <c r="AG25" s="24">
        <v>0.1</v>
      </c>
      <c r="AH25" s="24">
        <v>0.22</v>
      </c>
      <c r="AI25" s="24">
        <v>1</v>
      </c>
      <c r="AJ25" s="24">
        <v>0.45</v>
      </c>
      <c r="AK25" s="24">
        <v>0.16</v>
      </c>
      <c r="AM25" s="25">
        <f t="shared" si="6"/>
        <v>0</v>
      </c>
      <c r="AN25" s="26">
        <f t="shared" si="7"/>
        <v>0</v>
      </c>
      <c r="AO25" s="26">
        <f t="shared" si="8"/>
        <v>0</v>
      </c>
      <c r="AP25" s="26">
        <f t="shared" si="9"/>
        <v>0</v>
      </c>
      <c r="AQ25" s="26">
        <f t="shared" si="10"/>
        <v>0</v>
      </c>
      <c r="AR25" s="26">
        <f t="shared" si="11"/>
        <v>0</v>
      </c>
      <c r="AS25" s="26">
        <f t="shared" si="12"/>
        <v>0</v>
      </c>
      <c r="AT25" s="26">
        <f t="shared" si="13"/>
        <v>0</v>
      </c>
      <c r="AU25" s="26">
        <f t="shared" si="14"/>
        <v>0</v>
      </c>
      <c r="AV25" s="26">
        <f t="shared" si="15"/>
        <v>0</v>
      </c>
      <c r="AW25" s="26">
        <f t="shared" si="16"/>
        <v>0</v>
      </c>
      <c r="AX25" s="26">
        <f t="shared" si="17"/>
        <v>0</v>
      </c>
      <c r="AY25" s="26">
        <f t="shared" si="18"/>
        <v>0</v>
      </c>
      <c r="AZ25" s="26">
        <f t="shared" si="19"/>
        <v>0</v>
      </c>
      <c r="BA25" s="26">
        <f t="shared" si="20"/>
        <v>0</v>
      </c>
      <c r="BB25" s="26">
        <f t="shared" si="21"/>
        <v>0</v>
      </c>
      <c r="BC25" s="26">
        <f t="shared" si="22"/>
        <v>0</v>
      </c>
      <c r="BD25" s="26">
        <f t="shared" si="23"/>
        <v>0</v>
      </c>
      <c r="BF25" s="25">
        <f t="shared" si="24"/>
        <v>0</v>
      </c>
      <c r="BG25" s="26">
        <f t="shared" si="25"/>
        <v>0</v>
      </c>
      <c r="BH25" s="26">
        <f t="shared" si="26"/>
        <v>0</v>
      </c>
      <c r="BI25" s="26">
        <f t="shared" si="27"/>
        <v>0</v>
      </c>
      <c r="BJ25" s="26">
        <f t="shared" si="28"/>
        <v>0</v>
      </c>
      <c r="BK25" s="26">
        <f t="shared" si="29"/>
        <v>0</v>
      </c>
      <c r="BL25" s="26">
        <f t="shared" si="30"/>
        <v>0</v>
      </c>
      <c r="BM25" s="26">
        <f t="shared" si="31"/>
        <v>0</v>
      </c>
      <c r="BN25" s="26">
        <f t="shared" si="32"/>
        <v>0</v>
      </c>
      <c r="BO25" s="26">
        <f t="shared" si="33"/>
        <v>0</v>
      </c>
      <c r="BP25" s="26">
        <f t="shared" si="34"/>
        <v>0</v>
      </c>
      <c r="BQ25" s="26">
        <f t="shared" si="35"/>
        <v>0</v>
      </c>
      <c r="BR25" s="26">
        <f t="shared" si="36"/>
        <v>0</v>
      </c>
      <c r="BS25" s="26">
        <f t="shared" si="37"/>
        <v>0</v>
      </c>
      <c r="BT25" s="26">
        <f t="shared" si="38"/>
        <v>0</v>
      </c>
      <c r="BU25" s="26">
        <f t="shared" si="39"/>
        <v>0</v>
      </c>
      <c r="BV25" s="26">
        <f t="shared" si="40"/>
        <v>0</v>
      </c>
      <c r="BW25" s="26">
        <f t="shared" si="41"/>
        <v>0</v>
      </c>
    </row>
    <row r="26" spans="1:75" ht="21" customHeight="1" x14ac:dyDescent="0.2">
      <c r="N26" s="13"/>
      <c r="O26" s="21">
        <v>16</v>
      </c>
      <c r="P26" s="101">
        <f>B21+MIN(C21,0)</f>
        <v>0</v>
      </c>
      <c r="Q26" s="22">
        <v>0.22</v>
      </c>
      <c r="R26" s="22">
        <v>0.2</v>
      </c>
      <c r="S26" s="13"/>
      <c r="T26" s="23">
        <v>47</v>
      </c>
      <c r="U26" s="24">
        <v>0.22</v>
      </c>
      <c r="V26" s="24">
        <v>0.12</v>
      </c>
      <c r="W26" s="24">
        <v>0.1</v>
      </c>
      <c r="X26" s="24">
        <v>0.1</v>
      </c>
      <c r="Y26" s="24">
        <v>0.1</v>
      </c>
      <c r="Z26" s="24">
        <v>0.1</v>
      </c>
      <c r="AA26" s="24">
        <v>0.23</v>
      </c>
      <c r="AB26" s="24">
        <v>0.1</v>
      </c>
      <c r="AC26" s="24">
        <v>0.21</v>
      </c>
      <c r="AD26" s="24">
        <v>0.41</v>
      </c>
      <c r="AE26" s="24">
        <v>0.18</v>
      </c>
      <c r="AF26" s="24">
        <v>0.12</v>
      </c>
      <c r="AG26" s="24">
        <v>0.43</v>
      </c>
      <c r="AH26" s="24">
        <v>0.33</v>
      </c>
      <c r="AI26" s="24">
        <v>0.45</v>
      </c>
      <c r="AJ26" s="24">
        <v>1</v>
      </c>
      <c r="AK26" s="24">
        <v>0.1</v>
      </c>
      <c r="AM26" s="25">
        <f t="shared" si="6"/>
        <v>0</v>
      </c>
      <c r="AN26" s="26">
        <f t="shared" si="7"/>
        <v>0</v>
      </c>
      <c r="AO26" s="26">
        <f t="shared" si="8"/>
        <v>0</v>
      </c>
      <c r="AP26" s="26">
        <f t="shared" si="9"/>
        <v>0</v>
      </c>
      <c r="AQ26" s="26">
        <f t="shared" si="10"/>
        <v>0</v>
      </c>
      <c r="AR26" s="26">
        <f t="shared" si="11"/>
        <v>0</v>
      </c>
      <c r="AS26" s="26">
        <f t="shared" si="12"/>
        <v>0</v>
      </c>
      <c r="AT26" s="26">
        <f t="shared" si="13"/>
        <v>0</v>
      </c>
      <c r="AU26" s="26">
        <f t="shared" si="14"/>
        <v>0</v>
      </c>
      <c r="AV26" s="26">
        <f t="shared" si="15"/>
        <v>0</v>
      </c>
      <c r="AW26" s="26">
        <f t="shared" si="16"/>
        <v>0</v>
      </c>
      <c r="AX26" s="26">
        <f t="shared" si="17"/>
        <v>0</v>
      </c>
      <c r="AY26" s="26">
        <f t="shared" si="18"/>
        <v>0</v>
      </c>
      <c r="AZ26" s="26">
        <f t="shared" si="19"/>
        <v>0</v>
      </c>
      <c r="BA26" s="26">
        <f t="shared" si="20"/>
        <v>0</v>
      </c>
      <c r="BB26" s="26">
        <f t="shared" si="21"/>
        <v>0</v>
      </c>
      <c r="BC26" s="26">
        <f t="shared" si="22"/>
        <v>0</v>
      </c>
      <c r="BD26" s="26">
        <f t="shared" si="23"/>
        <v>0</v>
      </c>
      <c r="BF26" s="25">
        <f t="shared" si="24"/>
        <v>0</v>
      </c>
      <c r="BG26" s="26">
        <f t="shared" si="25"/>
        <v>0</v>
      </c>
      <c r="BH26" s="26">
        <f t="shared" si="26"/>
        <v>0</v>
      </c>
      <c r="BI26" s="26">
        <f t="shared" si="27"/>
        <v>0</v>
      </c>
      <c r="BJ26" s="26">
        <f t="shared" si="28"/>
        <v>0</v>
      </c>
      <c r="BK26" s="26">
        <f t="shared" si="29"/>
        <v>0</v>
      </c>
      <c r="BL26" s="26">
        <f t="shared" si="30"/>
        <v>0</v>
      </c>
      <c r="BM26" s="26">
        <f t="shared" si="31"/>
        <v>0</v>
      </c>
      <c r="BN26" s="26">
        <f t="shared" si="32"/>
        <v>0</v>
      </c>
      <c r="BO26" s="26">
        <f t="shared" si="33"/>
        <v>0</v>
      </c>
      <c r="BP26" s="26">
        <f t="shared" si="34"/>
        <v>0</v>
      </c>
      <c r="BQ26" s="26">
        <f t="shared" si="35"/>
        <v>0</v>
      </c>
      <c r="BR26" s="26">
        <f t="shared" si="36"/>
        <v>0</v>
      </c>
      <c r="BS26" s="26">
        <f t="shared" si="37"/>
        <v>0</v>
      </c>
      <c r="BT26" s="26">
        <f t="shared" si="38"/>
        <v>0</v>
      </c>
      <c r="BU26" s="26">
        <f t="shared" si="39"/>
        <v>0</v>
      </c>
      <c r="BV26" s="26">
        <f t="shared" si="40"/>
        <v>0</v>
      </c>
      <c r="BW26" s="26">
        <f t="shared" si="41"/>
        <v>0</v>
      </c>
    </row>
    <row r="27" spans="1:75" ht="21" customHeight="1" x14ac:dyDescent="0.2">
      <c r="O27" s="21">
        <v>17</v>
      </c>
      <c r="P27" s="101">
        <f>B22+MIN(C22,0)</f>
        <v>0</v>
      </c>
      <c r="Q27" s="22">
        <v>0.22</v>
      </c>
      <c r="R27" s="22">
        <v>0.2</v>
      </c>
      <c r="S27" s="13"/>
      <c r="T27" s="23">
        <v>50</v>
      </c>
      <c r="U27" s="24">
        <v>0.24</v>
      </c>
      <c r="V27" s="24">
        <v>0.21</v>
      </c>
      <c r="W27" s="24">
        <v>0.2</v>
      </c>
      <c r="X27" s="24">
        <v>0.17</v>
      </c>
      <c r="Y27" s="24">
        <v>0.1</v>
      </c>
      <c r="Z27" s="24">
        <v>0.41</v>
      </c>
      <c r="AA27" s="24">
        <v>0.1</v>
      </c>
      <c r="AB27" s="24">
        <v>0.27</v>
      </c>
      <c r="AC27" s="24">
        <v>0.1</v>
      </c>
      <c r="AD27" s="24">
        <v>0.15</v>
      </c>
      <c r="AE27" s="24">
        <v>0.1</v>
      </c>
      <c r="AF27" s="24">
        <v>0.1</v>
      </c>
      <c r="AG27" s="24">
        <v>0.1</v>
      </c>
      <c r="AH27" s="24">
        <v>0.15</v>
      </c>
      <c r="AI27" s="24">
        <v>0.16</v>
      </c>
      <c r="AJ27" s="24">
        <v>0.1</v>
      </c>
      <c r="AK27" s="24">
        <v>1</v>
      </c>
      <c r="AM27" s="28">
        <f t="shared" si="6"/>
        <v>0</v>
      </c>
      <c r="AN27" s="26">
        <f t="shared" si="7"/>
        <v>0</v>
      </c>
      <c r="AO27" s="26">
        <f t="shared" si="8"/>
        <v>0</v>
      </c>
      <c r="AP27" s="26">
        <f t="shared" si="9"/>
        <v>0</v>
      </c>
      <c r="AQ27" s="26">
        <f t="shared" si="10"/>
        <v>0</v>
      </c>
      <c r="AR27" s="26">
        <f t="shared" si="11"/>
        <v>0</v>
      </c>
      <c r="AS27" s="26">
        <f t="shared" si="12"/>
        <v>0</v>
      </c>
      <c r="AT27" s="26">
        <f t="shared" si="13"/>
        <v>0</v>
      </c>
      <c r="AU27" s="26">
        <f t="shared" si="14"/>
        <v>0</v>
      </c>
      <c r="AV27" s="26">
        <f t="shared" si="15"/>
        <v>0</v>
      </c>
      <c r="AW27" s="26">
        <f t="shared" si="16"/>
        <v>0</v>
      </c>
      <c r="AX27" s="26">
        <f t="shared" si="17"/>
        <v>0</v>
      </c>
      <c r="AY27" s="26">
        <f t="shared" si="18"/>
        <v>0</v>
      </c>
      <c r="AZ27" s="26">
        <f t="shared" si="19"/>
        <v>0</v>
      </c>
      <c r="BA27" s="26">
        <f t="shared" si="20"/>
        <v>0</v>
      </c>
      <c r="BB27" s="26">
        <f t="shared" si="21"/>
        <v>0</v>
      </c>
      <c r="BC27" s="26">
        <f t="shared" si="22"/>
        <v>0</v>
      </c>
      <c r="BD27" s="26">
        <f>$AM27*BD$10*AK27</f>
        <v>0</v>
      </c>
      <c r="BF27" s="28">
        <f t="shared" si="24"/>
        <v>0</v>
      </c>
      <c r="BG27" s="26">
        <f t="shared" si="25"/>
        <v>0</v>
      </c>
      <c r="BH27" s="26">
        <f t="shared" si="26"/>
        <v>0</v>
      </c>
      <c r="BI27" s="26">
        <f t="shared" si="27"/>
        <v>0</v>
      </c>
      <c r="BJ27" s="26">
        <f t="shared" si="28"/>
        <v>0</v>
      </c>
      <c r="BK27" s="26">
        <f t="shared" si="29"/>
        <v>0</v>
      </c>
      <c r="BL27" s="26">
        <f t="shared" si="30"/>
        <v>0</v>
      </c>
      <c r="BM27" s="26">
        <f t="shared" si="31"/>
        <v>0</v>
      </c>
      <c r="BN27" s="26">
        <f t="shared" si="32"/>
        <v>0</v>
      </c>
      <c r="BO27" s="26">
        <f t="shared" si="33"/>
        <v>0</v>
      </c>
      <c r="BP27" s="26">
        <f t="shared" si="34"/>
        <v>0</v>
      </c>
      <c r="BQ27" s="26">
        <f t="shared" si="35"/>
        <v>0</v>
      </c>
      <c r="BR27" s="26">
        <f t="shared" si="36"/>
        <v>0</v>
      </c>
      <c r="BS27" s="26">
        <f t="shared" si="37"/>
        <v>0</v>
      </c>
      <c r="BT27" s="26">
        <f t="shared" si="38"/>
        <v>0</v>
      </c>
      <c r="BU27" s="26">
        <f t="shared" si="39"/>
        <v>0</v>
      </c>
      <c r="BV27" s="26">
        <f t="shared" si="40"/>
        <v>0</v>
      </c>
      <c r="BW27" s="26">
        <f>$BF27*BW$10*AK27</f>
        <v>0</v>
      </c>
    </row>
    <row r="28" spans="1:75" ht="33" customHeight="1" x14ac:dyDescent="0.2"/>
    <row r="29" spans="1:75" ht="32.25" customHeight="1" thickBot="1" x14ac:dyDescent="0.25">
      <c r="O29" s="120" t="s">
        <v>11</v>
      </c>
      <c r="P29" s="122" t="s">
        <v>12</v>
      </c>
      <c r="Q29" s="124" t="s">
        <v>13</v>
      </c>
      <c r="R29" s="125"/>
      <c r="T29" s="126" t="s">
        <v>14</v>
      </c>
      <c r="U29" s="127"/>
      <c r="V29" s="127"/>
      <c r="W29" s="127"/>
      <c r="X29" s="127"/>
      <c r="Y29" s="127"/>
      <c r="Z29" s="127"/>
      <c r="AA29" s="127"/>
      <c r="AB29" s="127"/>
      <c r="AC29" s="127"/>
      <c r="AD29" s="127"/>
      <c r="AE29" s="127"/>
      <c r="AF29" s="127"/>
      <c r="AG29" s="127"/>
      <c r="AH29" s="127"/>
      <c r="AI29" s="127"/>
      <c r="AJ29" s="127"/>
      <c r="AK29" s="128"/>
      <c r="AM29" s="118"/>
      <c r="AN29" s="11" t="s">
        <v>9</v>
      </c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F29" s="118"/>
      <c r="BG29" s="11" t="s">
        <v>10</v>
      </c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</row>
    <row r="30" spans="1:75" ht="32.25" customHeight="1" thickBot="1" x14ac:dyDescent="0.25">
      <c r="O30" s="121"/>
      <c r="P30" s="123"/>
      <c r="Q30" s="29" t="s">
        <v>0</v>
      </c>
      <c r="R30" s="30" t="s">
        <v>1</v>
      </c>
      <c r="T30" s="31"/>
      <c r="U30" s="32">
        <v>1</v>
      </c>
      <c r="V30" s="33">
        <f>U30+1</f>
        <v>2</v>
      </c>
      <c r="W30" s="33">
        <f t="shared" ref="W30" si="42">V30+1</f>
        <v>3</v>
      </c>
      <c r="X30" s="33">
        <f t="shared" ref="X30" si="43">W30+1</f>
        <v>4</v>
      </c>
      <c r="Y30" s="33">
        <f t="shared" ref="Y30" si="44">X30+1</f>
        <v>5</v>
      </c>
      <c r="Z30" s="33">
        <f t="shared" ref="Z30" si="45">Y30+1</f>
        <v>6</v>
      </c>
      <c r="AA30" s="33">
        <f t="shared" ref="AA30" si="46">Z30+1</f>
        <v>7</v>
      </c>
      <c r="AB30" s="33">
        <f t="shared" ref="AB30" si="47">AA30+1</f>
        <v>8</v>
      </c>
      <c r="AC30" s="33">
        <f t="shared" ref="AC30" si="48">AB30+1</f>
        <v>9</v>
      </c>
      <c r="AD30" s="33">
        <f t="shared" ref="AD30" si="49">AC30+1</f>
        <v>10</v>
      </c>
      <c r="AE30" s="33">
        <f t="shared" ref="AE30" si="50">AD30+1</f>
        <v>11</v>
      </c>
      <c r="AF30" s="33">
        <f t="shared" ref="AF30" si="51">AE30+1</f>
        <v>12</v>
      </c>
      <c r="AG30" s="33">
        <f t="shared" ref="AG30" si="52">AF30+1</f>
        <v>13</v>
      </c>
      <c r="AH30" s="33">
        <f t="shared" ref="AH30" si="53">AG30+1</f>
        <v>14</v>
      </c>
      <c r="AI30" s="33">
        <f t="shared" ref="AI30" si="54">AH30+1</f>
        <v>15</v>
      </c>
      <c r="AJ30" s="33">
        <f t="shared" ref="AJ30" si="55">AI30+1</f>
        <v>16</v>
      </c>
      <c r="AK30" s="34">
        <f t="shared" ref="AK30" si="56">AJ30+1</f>
        <v>17</v>
      </c>
      <c r="AM30" s="119"/>
      <c r="AN30" s="17">
        <f>AM31</f>
        <v>0</v>
      </c>
      <c r="AO30" s="17">
        <f>AM32</f>
        <v>0</v>
      </c>
      <c r="AP30" s="17">
        <f>AM33</f>
        <v>0</v>
      </c>
      <c r="AQ30" s="17">
        <f>AM34</f>
        <v>0</v>
      </c>
      <c r="AR30" s="17">
        <f>AM35</f>
        <v>0</v>
      </c>
      <c r="AS30" s="17">
        <f>AM36</f>
        <v>0</v>
      </c>
      <c r="AT30" s="17">
        <f>AM37</f>
        <v>0</v>
      </c>
      <c r="AU30" s="17">
        <f>AM38</f>
        <v>0</v>
      </c>
      <c r="AV30" s="17">
        <f>AM39</f>
        <v>0</v>
      </c>
      <c r="AW30" s="17">
        <f>AM40</f>
        <v>0</v>
      </c>
      <c r="AX30" s="17">
        <f>AM41</f>
        <v>0</v>
      </c>
      <c r="AY30" s="17">
        <f>AM42</f>
        <v>0</v>
      </c>
      <c r="AZ30" s="17">
        <f>AM43</f>
        <v>0</v>
      </c>
      <c r="BA30" s="17">
        <f>AM44</f>
        <v>0</v>
      </c>
      <c r="BB30" s="17">
        <f>AM45</f>
        <v>0</v>
      </c>
      <c r="BC30" s="17">
        <f>AM46</f>
        <v>0</v>
      </c>
      <c r="BD30" s="17">
        <f>AM47</f>
        <v>0</v>
      </c>
      <c r="BF30" s="119"/>
      <c r="BG30" s="17">
        <f>BF31</f>
        <v>0</v>
      </c>
      <c r="BH30" s="17">
        <f>BF32</f>
        <v>0</v>
      </c>
      <c r="BI30" s="17">
        <f>BF33</f>
        <v>0</v>
      </c>
      <c r="BJ30" s="17">
        <f>BF34</f>
        <v>0</v>
      </c>
      <c r="BK30" s="17">
        <f>BF35</f>
        <v>0</v>
      </c>
      <c r="BL30" s="17">
        <f>BF36</f>
        <v>0</v>
      </c>
      <c r="BM30" s="17">
        <f>BF37</f>
        <v>0</v>
      </c>
      <c r="BN30" s="17">
        <f>BF38</f>
        <v>0</v>
      </c>
      <c r="BO30" s="17">
        <f>BF39</f>
        <v>0</v>
      </c>
      <c r="BP30" s="17">
        <f>BF40</f>
        <v>0</v>
      </c>
      <c r="BQ30" s="17">
        <f>BF41</f>
        <v>0</v>
      </c>
      <c r="BR30" s="17">
        <f>BF42</f>
        <v>0</v>
      </c>
      <c r="BS30" s="17">
        <f>BF43</f>
        <v>0</v>
      </c>
      <c r="BT30" s="17">
        <f>BF44</f>
        <v>0</v>
      </c>
      <c r="BU30" s="17">
        <f>BF45</f>
        <v>0</v>
      </c>
      <c r="BV30" s="17">
        <f>BF46</f>
        <v>0</v>
      </c>
      <c r="BW30" s="17">
        <f>BF47</f>
        <v>0</v>
      </c>
    </row>
    <row r="31" spans="1:75" ht="21" customHeight="1" x14ac:dyDescent="0.2">
      <c r="O31" s="21">
        <v>1</v>
      </c>
      <c r="P31" s="101"/>
      <c r="Q31" s="22">
        <v>0.3</v>
      </c>
      <c r="R31" s="22">
        <v>0.24</v>
      </c>
      <c r="S31" s="13"/>
      <c r="T31" s="35">
        <v>1</v>
      </c>
      <c r="U31" s="36">
        <v>1</v>
      </c>
      <c r="V31" s="37">
        <v>0.7</v>
      </c>
      <c r="W31" s="37">
        <v>0.8</v>
      </c>
      <c r="X31" s="37">
        <v>0.89</v>
      </c>
      <c r="Y31" s="37">
        <v>0.5</v>
      </c>
      <c r="Z31" s="37">
        <v>0.5</v>
      </c>
      <c r="AA31" s="37">
        <v>0.5</v>
      </c>
      <c r="AB31" s="37">
        <v>0.6</v>
      </c>
      <c r="AC31" s="37">
        <v>0.85</v>
      </c>
      <c r="AD31" s="37">
        <v>0.85</v>
      </c>
      <c r="AE31" s="37">
        <v>0.5</v>
      </c>
      <c r="AF31" s="37">
        <v>0.5</v>
      </c>
      <c r="AG31" s="37">
        <v>0.52</v>
      </c>
      <c r="AH31" s="37">
        <v>0.65</v>
      </c>
      <c r="AI31" s="37">
        <v>0.5</v>
      </c>
      <c r="AJ31" s="37">
        <v>0.5</v>
      </c>
      <c r="AK31" s="38">
        <v>0.5</v>
      </c>
      <c r="AM31" s="25">
        <f t="shared" ref="AM31:AM47" si="57">P31*Q31</f>
        <v>0</v>
      </c>
      <c r="AN31" s="26">
        <f>$AM31*AN$30*U31</f>
        <v>0</v>
      </c>
      <c r="AO31" s="26">
        <f t="shared" ref="AO31:BD31" si="58">$AM31*AO$30*V31</f>
        <v>0</v>
      </c>
      <c r="AP31" s="26">
        <f t="shared" si="58"/>
        <v>0</v>
      </c>
      <c r="AQ31" s="26">
        <f t="shared" si="58"/>
        <v>0</v>
      </c>
      <c r="AR31" s="26">
        <f t="shared" si="58"/>
        <v>0</v>
      </c>
      <c r="AS31" s="26">
        <f t="shared" si="58"/>
        <v>0</v>
      </c>
      <c r="AT31" s="26">
        <f t="shared" si="58"/>
        <v>0</v>
      </c>
      <c r="AU31" s="26">
        <f t="shared" si="58"/>
        <v>0</v>
      </c>
      <c r="AV31" s="26">
        <f t="shared" si="58"/>
        <v>0</v>
      </c>
      <c r="AW31" s="26">
        <f t="shared" si="58"/>
        <v>0</v>
      </c>
      <c r="AX31" s="26">
        <f t="shared" si="58"/>
        <v>0</v>
      </c>
      <c r="AY31" s="26">
        <f t="shared" si="58"/>
        <v>0</v>
      </c>
      <c r="AZ31" s="26">
        <f t="shared" si="58"/>
        <v>0</v>
      </c>
      <c r="BA31" s="26">
        <f t="shared" si="58"/>
        <v>0</v>
      </c>
      <c r="BB31" s="26">
        <f t="shared" si="58"/>
        <v>0</v>
      </c>
      <c r="BC31" s="26">
        <f t="shared" si="58"/>
        <v>0</v>
      </c>
      <c r="BD31" s="26">
        <f t="shared" si="58"/>
        <v>0</v>
      </c>
      <c r="BF31" s="25">
        <f t="shared" ref="BF31:BF47" si="59">P31*R31</f>
        <v>0</v>
      </c>
      <c r="BG31" s="26">
        <f>$BF31*BG$30*U31</f>
        <v>0</v>
      </c>
      <c r="BH31" s="26">
        <f t="shared" ref="BH31:BW31" si="60">$BF31*BH$30*V31</f>
        <v>0</v>
      </c>
      <c r="BI31" s="26">
        <f t="shared" si="60"/>
        <v>0</v>
      </c>
      <c r="BJ31" s="26">
        <f t="shared" si="60"/>
        <v>0</v>
      </c>
      <c r="BK31" s="26">
        <f t="shared" si="60"/>
        <v>0</v>
      </c>
      <c r="BL31" s="26">
        <f t="shared" si="60"/>
        <v>0</v>
      </c>
      <c r="BM31" s="26">
        <f t="shared" si="60"/>
        <v>0</v>
      </c>
      <c r="BN31" s="26">
        <f t="shared" si="60"/>
        <v>0</v>
      </c>
      <c r="BO31" s="26">
        <f t="shared" si="60"/>
        <v>0</v>
      </c>
      <c r="BP31" s="26">
        <f t="shared" si="60"/>
        <v>0</v>
      </c>
      <c r="BQ31" s="26">
        <f t="shared" si="60"/>
        <v>0</v>
      </c>
      <c r="BR31" s="26">
        <f t="shared" si="60"/>
        <v>0</v>
      </c>
      <c r="BS31" s="26">
        <f t="shared" si="60"/>
        <v>0</v>
      </c>
      <c r="BT31" s="26">
        <f t="shared" si="60"/>
        <v>0</v>
      </c>
      <c r="BU31" s="26">
        <f t="shared" si="60"/>
        <v>0</v>
      </c>
      <c r="BV31" s="26">
        <f t="shared" si="60"/>
        <v>0</v>
      </c>
      <c r="BW31" s="26">
        <f t="shared" si="60"/>
        <v>0</v>
      </c>
    </row>
    <row r="32" spans="1:75" ht="21" customHeight="1" x14ac:dyDescent="0.2">
      <c r="O32" s="21">
        <v>2</v>
      </c>
      <c r="P32" s="101"/>
      <c r="Q32" s="22">
        <v>0.33</v>
      </c>
      <c r="R32" s="22">
        <v>0.26</v>
      </c>
      <c r="S32" s="13"/>
      <c r="T32" s="35">
        <f>T31+1</f>
        <v>2</v>
      </c>
      <c r="U32" s="39">
        <v>0.7</v>
      </c>
      <c r="V32" s="22">
        <v>1</v>
      </c>
      <c r="W32" s="22">
        <v>0.75</v>
      </c>
      <c r="X32" s="22">
        <v>0.7</v>
      </c>
      <c r="Y32" s="22">
        <v>0.5</v>
      </c>
      <c r="Z32" s="22">
        <v>0.5</v>
      </c>
      <c r="AA32" s="22">
        <v>0.5</v>
      </c>
      <c r="AB32" s="22">
        <v>0.78</v>
      </c>
      <c r="AC32" s="22">
        <v>0.55000000000000004</v>
      </c>
      <c r="AD32" s="22">
        <v>0.5</v>
      </c>
      <c r="AE32" s="22">
        <v>0.5</v>
      </c>
      <c r="AF32" s="22">
        <v>0.5</v>
      </c>
      <c r="AG32" s="22">
        <v>0.5</v>
      </c>
      <c r="AH32" s="22">
        <v>0.5</v>
      </c>
      <c r="AI32" s="22">
        <v>0.5</v>
      </c>
      <c r="AJ32" s="22">
        <v>0.5</v>
      </c>
      <c r="AK32" s="40">
        <v>0.5</v>
      </c>
      <c r="AM32" s="25">
        <f t="shared" si="57"/>
        <v>0</v>
      </c>
      <c r="AN32" s="26">
        <f t="shared" ref="AN32:AN47" si="61">$AM32*AN$30*U32</f>
        <v>0</v>
      </c>
      <c r="AO32" s="26">
        <f t="shared" ref="AO32:AO47" si="62">$AM32*AO$30*V32</f>
        <v>0</v>
      </c>
      <c r="AP32" s="26">
        <f t="shared" ref="AP32:AP47" si="63">$AM32*AP$30*W32</f>
        <v>0</v>
      </c>
      <c r="AQ32" s="26">
        <f t="shared" ref="AQ32:AQ47" si="64">$AM32*AQ$30*X32</f>
        <v>0</v>
      </c>
      <c r="AR32" s="26">
        <f t="shared" ref="AR32:AR47" si="65">$AM32*AR$30*Y32</f>
        <v>0</v>
      </c>
      <c r="AS32" s="26">
        <f t="shared" ref="AS32:AS47" si="66">$AM32*AS$30*Z32</f>
        <v>0</v>
      </c>
      <c r="AT32" s="26">
        <f t="shared" ref="AT32:AT47" si="67">$AM32*AT$30*AA32</f>
        <v>0</v>
      </c>
      <c r="AU32" s="26">
        <f t="shared" ref="AU32:AU47" si="68">$AM32*AU$30*AB32</f>
        <v>0</v>
      </c>
      <c r="AV32" s="26">
        <f t="shared" ref="AV32:AV47" si="69">$AM32*AV$30*AC32</f>
        <v>0</v>
      </c>
      <c r="AW32" s="26">
        <f t="shared" ref="AW32:AW47" si="70">$AM32*AW$30*AD32</f>
        <v>0</v>
      </c>
      <c r="AX32" s="26">
        <f t="shared" ref="AX32:AX47" si="71">$AM32*AX$30*AE32</f>
        <v>0</v>
      </c>
      <c r="AY32" s="26">
        <f t="shared" ref="AY32:AY47" si="72">$AM32*AY$30*AF32</f>
        <v>0</v>
      </c>
      <c r="AZ32" s="26">
        <f t="shared" ref="AZ32:AZ47" si="73">$AM32*AZ$30*AG32</f>
        <v>0</v>
      </c>
      <c r="BA32" s="26">
        <f t="shared" ref="BA32:BA47" si="74">$AM32*BA$30*AH32</f>
        <v>0</v>
      </c>
      <c r="BB32" s="26">
        <f t="shared" ref="BB32:BB47" si="75">$AM32*BB$30*AI32</f>
        <v>0</v>
      </c>
      <c r="BC32" s="26">
        <f t="shared" ref="BC32:BC47" si="76">$AM32*BC$30*AJ32</f>
        <v>0</v>
      </c>
      <c r="BD32" s="26">
        <f t="shared" ref="BD32:BD46" si="77">$AM32*BD$30*AK32</f>
        <v>0</v>
      </c>
      <c r="BF32" s="25">
        <f t="shared" si="59"/>
        <v>0</v>
      </c>
      <c r="BG32" s="26">
        <f t="shared" ref="BG32:BG47" si="78">$BF32*BG$30*U32</f>
        <v>0</v>
      </c>
      <c r="BH32" s="26">
        <f t="shared" ref="BH32:BH47" si="79">$BF32*BH$30*V32</f>
        <v>0</v>
      </c>
      <c r="BI32" s="26">
        <f t="shared" ref="BI32:BI47" si="80">$BF32*BI$30*W32</f>
        <v>0</v>
      </c>
      <c r="BJ32" s="26">
        <f t="shared" ref="BJ32:BJ47" si="81">$BF32*BJ$30*X32</f>
        <v>0</v>
      </c>
      <c r="BK32" s="26">
        <f t="shared" ref="BK32:BK47" si="82">$BF32*BK$30*Y32</f>
        <v>0</v>
      </c>
      <c r="BL32" s="26">
        <f t="shared" ref="BL32:BL47" si="83">$BF32*BL$30*Z32</f>
        <v>0</v>
      </c>
      <c r="BM32" s="26">
        <f t="shared" ref="BM32:BM47" si="84">$BF32*BM$30*AA32</f>
        <v>0</v>
      </c>
      <c r="BN32" s="26">
        <f t="shared" ref="BN32:BN47" si="85">$BF32*BN$30*AB32</f>
        <v>0</v>
      </c>
      <c r="BO32" s="26">
        <f t="shared" ref="BO32:BO47" si="86">$BF32*BO$30*AC32</f>
        <v>0</v>
      </c>
      <c r="BP32" s="26">
        <f t="shared" ref="BP32:BP47" si="87">$BF32*BP$30*AD32</f>
        <v>0</v>
      </c>
      <c r="BQ32" s="26">
        <f t="shared" ref="BQ32:BQ47" si="88">$BF32*BQ$30*AE32</f>
        <v>0</v>
      </c>
      <c r="BR32" s="26">
        <f t="shared" ref="BR32:BR47" si="89">$BF32*BR$30*AF32</f>
        <v>0</v>
      </c>
      <c r="BS32" s="26">
        <f t="shared" ref="BS32:BS47" si="90">$BF32*BS$30*AG32</f>
        <v>0</v>
      </c>
      <c r="BT32" s="26">
        <f t="shared" ref="BT32:BT47" si="91">$BF32*BT$30*AH32</f>
        <v>0</v>
      </c>
      <c r="BU32" s="26">
        <f t="shared" ref="BU32:BU47" si="92">$BF32*BU$30*AI32</f>
        <v>0</v>
      </c>
      <c r="BV32" s="26">
        <f t="shared" ref="BV32:BV47" si="93">$BF32*BV$30*AJ32</f>
        <v>0</v>
      </c>
      <c r="BW32" s="26">
        <f t="shared" ref="BW32:BW46" si="94">$BF32*BW$30*AK32</f>
        <v>0</v>
      </c>
    </row>
    <row r="33" spans="15:75" ht="21" customHeight="1" x14ac:dyDescent="0.2">
      <c r="O33" s="21">
        <v>3</v>
      </c>
      <c r="P33" s="101"/>
      <c r="Q33" s="22">
        <v>0.35</v>
      </c>
      <c r="R33" s="22">
        <v>0.3</v>
      </c>
      <c r="S33" s="13"/>
      <c r="T33" s="35">
        <f t="shared" ref="T33:T47" si="95">T32+1</f>
        <v>3</v>
      </c>
      <c r="U33" s="39">
        <v>0.8</v>
      </c>
      <c r="V33" s="22">
        <v>0.75</v>
      </c>
      <c r="W33" s="22">
        <v>1</v>
      </c>
      <c r="X33" s="22">
        <v>0.88</v>
      </c>
      <c r="Y33" s="22">
        <v>0.5</v>
      </c>
      <c r="Z33" s="22">
        <v>0.5</v>
      </c>
      <c r="AA33" s="22">
        <v>0.5</v>
      </c>
      <c r="AB33" s="22">
        <v>0.81</v>
      </c>
      <c r="AC33" s="22">
        <v>0.95</v>
      </c>
      <c r="AD33" s="22">
        <v>0.82</v>
      </c>
      <c r="AE33" s="22">
        <v>0.5</v>
      </c>
      <c r="AF33" s="22">
        <v>0.5</v>
      </c>
      <c r="AG33" s="22">
        <v>0.5</v>
      </c>
      <c r="AH33" s="22">
        <v>0.5</v>
      </c>
      <c r="AI33" s="22">
        <v>0.5</v>
      </c>
      <c r="AJ33" s="22">
        <v>0.5</v>
      </c>
      <c r="AK33" s="40">
        <v>0.5</v>
      </c>
      <c r="AM33" s="25">
        <f t="shared" si="57"/>
        <v>0</v>
      </c>
      <c r="AN33" s="26">
        <f t="shared" si="61"/>
        <v>0</v>
      </c>
      <c r="AO33" s="26">
        <f t="shared" si="62"/>
        <v>0</v>
      </c>
      <c r="AP33" s="26">
        <f t="shared" si="63"/>
        <v>0</v>
      </c>
      <c r="AQ33" s="26">
        <f t="shared" si="64"/>
        <v>0</v>
      </c>
      <c r="AR33" s="26">
        <f t="shared" si="65"/>
        <v>0</v>
      </c>
      <c r="AS33" s="26">
        <f t="shared" si="66"/>
        <v>0</v>
      </c>
      <c r="AT33" s="26">
        <f t="shared" si="67"/>
        <v>0</v>
      </c>
      <c r="AU33" s="26">
        <f t="shared" si="68"/>
        <v>0</v>
      </c>
      <c r="AV33" s="26">
        <f t="shared" si="69"/>
        <v>0</v>
      </c>
      <c r="AW33" s="26">
        <f t="shared" si="70"/>
        <v>0</v>
      </c>
      <c r="AX33" s="26">
        <f t="shared" si="71"/>
        <v>0</v>
      </c>
      <c r="AY33" s="26">
        <f t="shared" si="72"/>
        <v>0</v>
      </c>
      <c r="AZ33" s="26">
        <f t="shared" si="73"/>
        <v>0</v>
      </c>
      <c r="BA33" s="26">
        <f t="shared" si="74"/>
        <v>0</v>
      </c>
      <c r="BB33" s="26">
        <f t="shared" si="75"/>
        <v>0</v>
      </c>
      <c r="BC33" s="26">
        <f t="shared" si="76"/>
        <v>0</v>
      </c>
      <c r="BD33" s="26">
        <f t="shared" si="77"/>
        <v>0</v>
      </c>
      <c r="BF33" s="25">
        <f t="shared" si="59"/>
        <v>0</v>
      </c>
      <c r="BG33" s="26">
        <f t="shared" si="78"/>
        <v>0</v>
      </c>
      <c r="BH33" s="26">
        <f t="shared" si="79"/>
        <v>0</v>
      </c>
      <c r="BI33" s="26">
        <f t="shared" si="80"/>
        <v>0</v>
      </c>
      <c r="BJ33" s="26">
        <f t="shared" si="81"/>
        <v>0</v>
      </c>
      <c r="BK33" s="26">
        <f t="shared" si="82"/>
        <v>0</v>
      </c>
      <c r="BL33" s="26">
        <f t="shared" si="83"/>
        <v>0</v>
      </c>
      <c r="BM33" s="26">
        <f t="shared" si="84"/>
        <v>0</v>
      </c>
      <c r="BN33" s="26">
        <f t="shared" si="85"/>
        <v>0</v>
      </c>
      <c r="BO33" s="26">
        <f t="shared" si="86"/>
        <v>0</v>
      </c>
      <c r="BP33" s="26">
        <f t="shared" si="87"/>
        <v>0</v>
      </c>
      <c r="BQ33" s="26">
        <f t="shared" si="88"/>
        <v>0</v>
      </c>
      <c r="BR33" s="26">
        <f t="shared" si="89"/>
        <v>0</v>
      </c>
      <c r="BS33" s="26">
        <f t="shared" si="90"/>
        <v>0</v>
      </c>
      <c r="BT33" s="26">
        <f t="shared" si="91"/>
        <v>0</v>
      </c>
      <c r="BU33" s="26">
        <f t="shared" si="92"/>
        <v>0</v>
      </c>
      <c r="BV33" s="26">
        <f t="shared" si="93"/>
        <v>0</v>
      </c>
      <c r="BW33" s="26">
        <f t="shared" si="94"/>
        <v>0</v>
      </c>
    </row>
    <row r="34" spans="15:75" ht="21" customHeight="1" x14ac:dyDescent="0.2">
      <c r="O34" s="21">
        <v>4</v>
      </c>
      <c r="P34" s="101">
        <f>(D11-F11+H11*J11-I11*K11)+MIN(E11-G11+H11*L11-I11*M11,0)</f>
        <v>0</v>
      </c>
      <c r="Q34" s="22">
        <v>0.35</v>
      </c>
      <c r="R34" s="22">
        <v>0.3</v>
      </c>
      <c r="S34" s="13"/>
      <c r="T34" s="35">
        <f t="shared" si="95"/>
        <v>4</v>
      </c>
      <c r="U34" s="39">
        <v>0.89</v>
      </c>
      <c r="V34" s="22">
        <v>0.7</v>
      </c>
      <c r="W34" s="22">
        <v>0.88</v>
      </c>
      <c r="X34" s="22">
        <v>1</v>
      </c>
      <c r="Y34" s="22">
        <v>0.5</v>
      </c>
      <c r="Z34" s="22">
        <v>0.5</v>
      </c>
      <c r="AA34" s="22">
        <v>0.5</v>
      </c>
      <c r="AB34" s="22">
        <v>0.6</v>
      </c>
      <c r="AC34" s="22">
        <v>0.85</v>
      </c>
      <c r="AD34" s="22">
        <v>0.82</v>
      </c>
      <c r="AE34" s="22">
        <v>0.5</v>
      </c>
      <c r="AF34" s="22">
        <v>0.5</v>
      </c>
      <c r="AG34" s="22">
        <v>0.57999999999999996</v>
      </c>
      <c r="AH34" s="22">
        <v>0.55000000000000004</v>
      </c>
      <c r="AI34" s="22">
        <v>0.5</v>
      </c>
      <c r="AJ34" s="22">
        <v>0.5</v>
      </c>
      <c r="AK34" s="40">
        <v>0.5</v>
      </c>
      <c r="AM34" s="25">
        <f t="shared" si="57"/>
        <v>0</v>
      </c>
      <c r="AN34" s="26">
        <f t="shared" si="61"/>
        <v>0</v>
      </c>
      <c r="AO34" s="26">
        <f t="shared" si="62"/>
        <v>0</v>
      </c>
      <c r="AP34" s="26">
        <f t="shared" si="63"/>
        <v>0</v>
      </c>
      <c r="AQ34" s="26">
        <f t="shared" si="64"/>
        <v>0</v>
      </c>
      <c r="AR34" s="26">
        <f t="shared" si="65"/>
        <v>0</v>
      </c>
      <c r="AS34" s="26">
        <f t="shared" si="66"/>
        <v>0</v>
      </c>
      <c r="AT34" s="26">
        <f t="shared" si="67"/>
        <v>0</v>
      </c>
      <c r="AU34" s="26">
        <f t="shared" si="68"/>
        <v>0</v>
      </c>
      <c r="AV34" s="26">
        <f t="shared" si="69"/>
        <v>0</v>
      </c>
      <c r="AW34" s="26">
        <f t="shared" si="70"/>
        <v>0</v>
      </c>
      <c r="AX34" s="26">
        <f t="shared" si="71"/>
        <v>0</v>
      </c>
      <c r="AY34" s="26">
        <f t="shared" si="72"/>
        <v>0</v>
      </c>
      <c r="AZ34" s="26">
        <f t="shared" si="73"/>
        <v>0</v>
      </c>
      <c r="BA34" s="26">
        <f t="shared" si="74"/>
        <v>0</v>
      </c>
      <c r="BB34" s="26">
        <f t="shared" si="75"/>
        <v>0</v>
      </c>
      <c r="BC34" s="26">
        <f t="shared" si="76"/>
        <v>0</v>
      </c>
      <c r="BD34" s="26">
        <f t="shared" si="77"/>
        <v>0</v>
      </c>
      <c r="BF34" s="25">
        <f t="shared" si="59"/>
        <v>0</v>
      </c>
      <c r="BG34" s="26">
        <f t="shared" si="78"/>
        <v>0</v>
      </c>
      <c r="BH34" s="26">
        <f t="shared" si="79"/>
        <v>0</v>
      </c>
      <c r="BI34" s="26">
        <f t="shared" si="80"/>
        <v>0</v>
      </c>
      <c r="BJ34" s="26">
        <f t="shared" si="81"/>
        <v>0</v>
      </c>
      <c r="BK34" s="26">
        <f t="shared" si="82"/>
        <v>0</v>
      </c>
      <c r="BL34" s="26">
        <f t="shared" si="83"/>
        <v>0</v>
      </c>
      <c r="BM34" s="26">
        <f t="shared" si="84"/>
        <v>0</v>
      </c>
      <c r="BN34" s="26">
        <f t="shared" si="85"/>
        <v>0</v>
      </c>
      <c r="BO34" s="26">
        <f t="shared" si="86"/>
        <v>0</v>
      </c>
      <c r="BP34" s="26">
        <f t="shared" si="87"/>
        <v>0</v>
      </c>
      <c r="BQ34" s="26">
        <f t="shared" si="88"/>
        <v>0</v>
      </c>
      <c r="BR34" s="26">
        <f t="shared" si="89"/>
        <v>0</v>
      </c>
      <c r="BS34" s="26">
        <f t="shared" si="90"/>
        <v>0</v>
      </c>
      <c r="BT34" s="26">
        <f t="shared" si="91"/>
        <v>0</v>
      </c>
      <c r="BU34" s="26">
        <f t="shared" si="92"/>
        <v>0</v>
      </c>
      <c r="BV34" s="26">
        <f t="shared" si="93"/>
        <v>0</v>
      </c>
      <c r="BW34" s="26">
        <f t="shared" si="94"/>
        <v>0</v>
      </c>
    </row>
    <row r="35" spans="15:75" ht="21" customHeight="1" x14ac:dyDescent="0.2">
      <c r="O35" s="21">
        <v>5</v>
      </c>
      <c r="P35" s="101">
        <f>(D12-F12+H12*J12-I12*K12)+MIN(E12-G12+H12*L12-I12*M12,0)</f>
        <v>0</v>
      </c>
      <c r="Q35" s="22">
        <v>0.18</v>
      </c>
      <c r="R35" s="22">
        <v>0.15</v>
      </c>
      <c r="S35" s="13"/>
      <c r="T35" s="35">
        <f t="shared" si="95"/>
        <v>5</v>
      </c>
      <c r="U35" s="39">
        <v>0.5</v>
      </c>
      <c r="V35" s="22">
        <v>0.5</v>
      </c>
      <c r="W35" s="22">
        <v>0.5</v>
      </c>
      <c r="X35" s="22">
        <v>0.5</v>
      </c>
      <c r="Y35" s="22">
        <v>1</v>
      </c>
      <c r="Z35" s="22">
        <v>0.5</v>
      </c>
      <c r="AA35" s="22">
        <v>0.5</v>
      </c>
      <c r="AB35" s="22">
        <v>0.5</v>
      </c>
      <c r="AC35" s="22">
        <v>0.5</v>
      </c>
      <c r="AD35" s="22">
        <v>0.5</v>
      </c>
      <c r="AE35" s="22">
        <v>0.5</v>
      </c>
      <c r="AF35" s="22">
        <v>0.5</v>
      </c>
      <c r="AG35" s="22">
        <v>0.5</v>
      </c>
      <c r="AH35" s="22">
        <v>0.5</v>
      </c>
      <c r="AI35" s="22">
        <v>0.5</v>
      </c>
      <c r="AJ35" s="22">
        <v>0.5</v>
      </c>
      <c r="AK35" s="40">
        <v>0.5</v>
      </c>
      <c r="AM35" s="25">
        <f t="shared" si="57"/>
        <v>0</v>
      </c>
      <c r="AN35" s="26">
        <f t="shared" si="61"/>
        <v>0</v>
      </c>
      <c r="AO35" s="26">
        <f t="shared" si="62"/>
        <v>0</v>
      </c>
      <c r="AP35" s="26">
        <f t="shared" si="63"/>
        <v>0</v>
      </c>
      <c r="AQ35" s="26">
        <f t="shared" si="64"/>
        <v>0</v>
      </c>
      <c r="AR35" s="26">
        <f t="shared" si="65"/>
        <v>0</v>
      </c>
      <c r="AS35" s="26">
        <f t="shared" si="66"/>
        <v>0</v>
      </c>
      <c r="AT35" s="26">
        <f t="shared" si="67"/>
        <v>0</v>
      </c>
      <c r="AU35" s="26">
        <f t="shared" si="68"/>
        <v>0</v>
      </c>
      <c r="AV35" s="26">
        <f t="shared" si="69"/>
        <v>0</v>
      </c>
      <c r="AW35" s="26">
        <f t="shared" si="70"/>
        <v>0</v>
      </c>
      <c r="AX35" s="26">
        <f t="shared" si="71"/>
        <v>0</v>
      </c>
      <c r="AY35" s="26">
        <f t="shared" si="72"/>
        <v>0</v>
      </c>
      <c r="AZ35" s="26">
        <f t="shared" si="73"/>
        <v>0</v>
      </c>
      <c r="BA35" s="26">
        <f t="shared" si="74"/>
        <v>0</v>
      </c>
      <c r="BB35" s="26">
        <f t="shared" si="75"/>
        <v>0</v>
      </c>
      <c r="BC35" s="26">
        <f t="shared" si="76"/>
        <v>0</v>
      </c>
      <c r="BD35" s="26">
        <f t="shared" si="77"/>
        <v>0</v>
      </c>
      <c r="BF35" s="25">
        <f t="shared" si="59"/>
        <v>0</v>
      </c>
      <c r="BG35" s="26">
        <f t="shared" si="78"/>
        <v>0</v>
      </c>
      <c r="BH35" s="26">
        <f t="shared" si="79"/>
        <v>0</v>
      </c>
      <c r="BI35" s="26">
        <f t="shared" si="80"/>
        <v>0</v>
      </c>
      <c r="BJ35" s="26">
        <f t="shared" si="81"/>
        <v>0</v>
      </c>
      <c r="BK35" s="26">
        <f t="shared" si="82"/>
        <v>0</v>
      </c>
      <c r="BL35" s="26">
        <f t="shared" si="83"/>
        <v>0</v>
      </c>
      <c r="BM35" s="26">
        <f t="shared" si="84"/>
        <v>0</v>
      </c>
      <c r="BN35" s="26">
        <f t="shared" si="85"/>
        <v>0</v>
      </c>
      <c r="BO35" s="26">
        <f t="shared" si="86"/>
        <v>0</v>
      </c>
      <c r="BP35" s="26">
        <f t="shared" si="87"/>
        <v>0</v>
      </c>
      <c r="BQ35" s="26">
        <f t="shared" si="88"/>
        <v>0</v>
      </c>
      <c r="BR35" s="26">
        <f t="shared" si="89"/>
        <v>0</v>
      </c>
      <c r="BS35" s="26">
        <f t="shared" si="90"/>
        <v>0</v>
      </c>
      <c r="BT35" s="26">
        <f t="shared" si="91"/>
        <v>0</v>
      </c>
      <c r="BU35" s="26">
        <f t="shared" si="92"/>
        <v>0</v>
      </c>
      <c r="BV35" s="26">
        <f t="shared" si="93"/>
        <v>0</v>
      </c>
      <c r="BW35" s="26">
        <f t="shared" si="94"/>
        <v>0</v>
      </c>
    </row>
    <row r="36" spans="15:75" ht="21" customHeight="1" x14ac:dyDescent="0.2">
      <c r="O36" s="21">
        <v>6</v>
      </c>
      <c r="P36" s="101">
        <f>(D13-F13+H13*J13-I13*K13)+MIN(E13-G13+H13*L13-I13*M13,0)</f>
        <v>0</v>
      </c>
      <c r="Q36" s="22">
        <v>0.18</v>
      </c>
      <c r="R36" s="22">
        <v>0.15</v>
      </c>
      <c r="S36" s="13"/>
      <c r="T36" s="35">
        <f t="shared" si="95"/>
        <v>6</v>
      </c>
      <c r="U36" s="39">
        <v>0.5</v>
      </c>
      <c r="V36" s="22">
        <v>0.5</v>
      </c>
      <c r="W36" s="22">
        <v>0.5</v>
      </c>
      <c r="X36" s="22">
        <v>0.5</v>
      </c>
      <c r="Y36" s="22">
        <v>0.5</v>
      </c>
      <c r="Z36" s="22">
        <v>1</v>
      </c>
      <c r="AA36" s="22">
        <v>0.5</v>
      </c>
      <c r="AB36" s="22">
        <v>0.5</v>
      </c>
      <c r="AC36" s="22">
        <v>0.5</v>
      </c>
      <c r="AD36" s="22">
        <v>0.5</v>
      </c>
      <c r="AE36" s="22">
        <v>0.5</v>
      </c>
      <c r="AF36" s="22">
        <v>0.5</v>
      </c>
      <c r="AG36" s="22">
        <v>0.5</v>
      </c>
      <c r="AH36" s="22">
        <v>0.5</v>
      </c>
      <c r="AI36" s="22">
        <v>0.5</v>
      </c>
      <c r="AJ36" s="22">
        <v>0.5</v>
      </c>
      <c r="AK36" s="40">
        <v>0.5</v>
      </c>
      <c r="AM36" s="25">
        <f t="shared" si="57"/>
        <v>0</v>
      </c>
      <c r="AN36" s="26">
        <f t="shared" si="61"/>
        <v>0</v>
      </c>
      <c r="AO36" s="26">
        <f t="shared" si="62"/>
        <v>0</v>
      </c>
      <c r="AP36" s="26">
        <f t="shared" si="63"/>
        <v>0</v>
      </c>
      <c r="AQ36" s="26">
        <f t="shared" si="64"/>
        <v>0</v>
      </c>
      <c r="AR36" s="26">
        <f t="shared" si="65"/>
        <v>0</v>
      </c>
      <c r="AS36" s="26">
        <f t="shared" si="66"/>
        <v>0</v>
      </c>
      <c r="AT36" s="26">
        <f t="shared" si="67"/>
        <v>0</v>
      </c>
      <c r="AU36" s="26">
        <f t="shared" si="68"/>
        <v>0</v>
      </c>
      <c r="AV36" s="26">
        <f t="shared" si="69"/>
        <v>0</v>
      </c>
      <c r="AW36" s="26">
        <f t="shared" si="70"/>
        <v>0</v>
      </c>
      <c r="AX36" s="26">
        <f t="shared" si="71"/>
        <v>0</v>
      </c>
      <c r="AY36" s="26">
        <f t="shared" si="72"/>
        <v>0</v>
      </c>
      <c r="AZ36" s="26">
        <f t="shared" si="73"/>
        <v>0</v>
      </c>
      <c r="BA36" s="26">
        <f t="shared" si="74"/>
        <v>0</v>
      </c>
      <c r="BB36" s="26">
        <f t="shared" si="75"/>
        <v>0</v>
      </c>
      <c r="BC36" s="26">
        <f t="shared" si="76"/>
        <v>0</v>
      </c>
      <c r="BD36" s="26">
        <f t="shared" si="77"/>
        <v>0</v>
      </c>
      <c r="BF36" s="25">
        <f t="shared" si="59"/>
        <v>0</v>
      </c>
      <c r="BG36" s="26">
        <f t="shared" si="78"/>
        <v>0</v>
      </c>
      <c r="BH36" s="26">
        <f t="shared" si="79"/>
        <v>0</v>
      </c>
      <c r="BI36" s="26">
        <f t="shared" si="80"/>
        <v>0</v>
      </c>
      <c r="BJ36" s="26">
        <f t="shared" si="81"/>
        <v>0</v>
      </c>
      <c r="BK36" s="26">
        <f t="shared" si="82"/>
        <v>0</v>
      </c>
      <c r="BL36" s="26">
        <f t="shared" si="83"/>
        <v>0</v>
      </c>
      <c r="BM36" s="26">
        <f t="shared" si="84"/>
        <v>0</v>
      </c>
      <c r="BN36" s="26">
        <f t="shared" si="85"/>
        <v>0</v>
      </c>
      <c r="BO36" s="26">
        <f t="shared" si="86"/>
        <v>0</v>
      </c>
      <c r="BP36" s="26">
        <f t="shared" si="87"/>
        <v>0</v>
      </c>
      <c r="BQ36" s="26">
        <f t="shared" si="88"/>
        <v>0</v>
      </c>
      <c r="BR36" s="26">
        <f t="shared" si="89"/>
        <v>0</v>
      </c>
      <c r="BS36" s="26">
        <f t="shared" si="90"/>
        <v>0</v>
      </c>
      <c r="BT36" s="26">
        <f t="shared" si="91"/>
        <v>0</v>
      </c>
      <c r="BU36" s="26">
        <f t="shared" si="92"/>
        <v>0</v>
      </c>
      <c r="BV36" s="26">
        <f t="shared" si="93"/>
        <v>0</v>
      </c>
      <c r="BW36" s="26">
        <f t="shared" si="94"/>
        <v>0</v>
      </c>
    </row>
    <row r="37" spans="15:75" ht="21" customHeight="1" x14ac:dyDescent="0.2">
      <c r="O37" s="21">
        <v>7</v>
      </c>
      <c r="P37" s="101">
        <f>(D14-F14+H14*J14-I14*K14)+MIN(E14-G14+H14*L14-I14*M14,0)+(D24-F24+H24*J24-I24*K24)+MIN(E24-G24+H24*L24-I24*M24,0)+(D25-F25+H25*J25-I25*K25)+MIN(E25-G25+H25*L25-I25*M25,0)</f>
        <v>0</v>
      </c>
      <c r="Q37" s="22">
        <v>0.18</v>
      </c>
      <c r="R37" s="22">
        <v>0.15</v>
      </c>
      <c r="S37" s="13"/>
      <c r="T37" s="35">
        <f t="shared" si="95"/>
        <v>7</v>
      </c>
      <c r="U37" s="39">
        <v>0.5</v>
      </c>
      <c r="V37" s="22">
        <v>0.5</v>
      </c>
      <c r="W37" s="22">
        <v>0.5</v>
      </c>
      <c r="X37" s="22">
        <v>0.5</v>
      </c>
      <c r="Y37" s="22">
        <v>0.5</v>
      </c>
      <c r="Z37" s="22">
        <v>0.5</v>
      </c>
      <c r="AA37" s="22">
        <v>1</v>
      </c>
      <c r="AB37" s="22">
        <v>0.5</v>
      </c>
      <c r="AC37" s="22">
        <v>0.5</v>
      </c>
      <c r="AD37" s="22">
        <v>0.5</v>
      </c>
      <c r="AE37" s="22">
        <v>0.5</v>
      </c>
      <c r="AF37" s="22">
        <v>0.5</v>
      </c>
      <c r="AG37" s="22">
        <v>0.5</v>
      </c>
      <c r="AH37" s="22">
        <v>0.5</v>
      </c>
      <c r="AI37" s="22">
        <v>0.5</v>
      </c>
      <c r="AJ37" s="22">
        <v>0.5</v>
      </c>
      <c r="AK37" s="40">
        <v>0.5</v>
      </c>
      <c r="AM37" s="25">
        <f t="shared" si="57"/>
        <v>0</v>
      </c>
      <c r="AN37" s="26">
        <f t="shared" si="61"/>
        <v>0</v>
      </c>
      <c r="AO37" s="26">
        <f t="shared" si="62"/>
        <v>0</v>
      </c>
      <c r="AP37" s="26">
        <f t="shared" si="63"/>
        <v>0</v>
      </c>
      <c r="AQ37" s="26">
        <f t="shared" si="64"/>
        <v>0</v>
      </c>
      <c r="AR37" s="26">
        <f t="shared" si="65"/>
        <v>0</v>
      </c>
      <c r="AS37" s="26">
        <f t="shared" si="66"/>
        <v>0</v>
      </c>
      <c r="AT37" s="26">
        <f t="shared" si="67"/>
        <v>0</v>
      </c>
      <c r="AU37" s="26">
        <f t="shared" si="68"/>
        <v>0</v>
      </c>
      <c r="AV37" s="26">
        <f t="shared" si="69"/>
        <v>0</v>
      </c>
      <c r="AW37" s="26">
        <f t="shared" si="70"/>
        <v>0</v>
      </c>
      <c r="AX37" s="26">
        <f t="shared" si="71"/>
        <v>0</v>
      </c>
      <c r="AY37" s="26">
        <f t="shared" si="72"/>
        <v>0</v>
      </c>
      <c r="AZ37" s="26">
        <f t="shared" si="73"/>
        <v>0</v>
      </c>
      <c r="BA37" s="26">
        <f t="shared" si="74"/>
        <v>0</v>
      </c>
      <c r="BB37" s="26">
        <f t="shared" si="75"/>
        <v>0</v>
      </c>
      <c r="BC37" s="26">
        <f t="shared" si="76"/>
        <v>0</v>
      </c>
      <c r="BD37" s="26">
        <f t="shared" si="77"/>
        <v>0</v>
      </c>
      <c r="BF37" s="25">
        <f t="shared" si="59"/>
        <v>0</v>
      </c>
      <c r="BG37" s="26">
        <f t="shared" si="78"/>
        <v>0</v>
      </c>
      <c r="BH37" s="26">
        <f t="shared" si="79"/>
        <v>0</v>
      </c>
      <c r="BI37" s="26">
        <f t="shared" si="80"/>
        <v>0</v>
      </c>
      <c r="BJ37" s="26">
        <f t="shared" si="81"/>
        <v>0</v>
      </c>
      <c r="BK37" s="26">
        <f t="shared" si="82"/>
        <v>0</v>
      </c>
      <c r="BL37" s="26">
        <f t="shared" si="83"/>
        <v>0</v>
      </c>
      <c r="BM37" s="26">
        <f t="shared" si="84"/>
        <v>0</v>
      </c>
      <c r="BN37" s="26">
        <f t="shared" si="85"/>
        <v>0</v>
      </c>
      <c r="BO37" s="26">
        <f t="shared" si="86"/>
        <v>0</v>
      </c>
      <c r="BP37" s="26">
        <f t="shared" si="87"/>
        <v>0</v>
      </c>
      <c r="BQ37" s="26">
        <f t="shared" si="88"/>
        <v>0</v>
      </c>
      <c r="BR37" s="26">
        <f t="shared" si="89"/>
        <v>0</v>
      </c>
      <c r="BS37" s="26">
        <f t="shared" si="90"/>
        <v>0</v>
      </c>
      <c r="BT37" s="26">
        <f t="shared" si="91"/>
        <v>0</v>
      </c>
      <c r="BU37" s="26">
        <f t="shared" si="92"/>
        <v>0</v>
      </c>
      <c r="BV37" s="26">
        <f t="shared" si="93"/>
        <v>0</v>
      </c>
      <c r="BW37" s="26">
        <f t="shared" si="94"/>
        <v>0</v>
      </c>
    </row>
    <row r="38" spans="15:75" ht="21" customHeight="1" x14ac:dyDescent="0.2">
      <c r="O38" s="21">
        <v>8</v>
      </c>
      <c r="P38" s="101">
        <f>(D15-F15+H15*J15-I15*K15)+MIN(E15-G15+H15*L15-I15*M15,0)</f>
        <v>0</v>
      </c>
      <c r="Q38" s="22">
        <v>0.18</v>
      </c>
      <c r="R38" s="22">
        <v>0.15</v>
      </c>
      <c r="S38" s="13"/>
      <c r="T38" s="35">
        <f t="shared" si="95"/>
        <v>8</v>
      </c>
      <c r="U38" s="39">
        <v>0.6</v>
      </c>
      <c r="V38" s="22">
        <v>0.78</v>
      </c>
      <c r="W38" s="22">
        <v>0.81</v>
      </c>
      <c r="X38" s="22">
        <v>0.6</v>
      </c>
      <c r="Y38" s="22">
        <v>0.5</v>
      </c>
      <c r="Z38" s="22">
        <v>0.5</v>
      </c>
      <c r="AA38" s="22">
        <v>0.5</v>
      </c>
      <c r="AB38" s="22">
        <v>1</v>
      </c>
      <c r="AC38" s="22">
        <v>0.73</v>
      </c>
      <c r="AD38" s="22">
        <v>0.5</v>
      </c>
      <c r="AE38" s="22">
        <v>0.5</v>
      </c>
      <c r="AF38" s="22">
        <v>0.5</v>
      </c>
      <c r="AG38" s="22">
        <v>0.5</v>
      </c>
      <c r="AH38" s="22">
        <v>0.5</v>
      </c>
      <c r="AI38" s="22">
        <v>0.5</v>
      </c>
      <c r="AJ38" s="22">
        <v>0.5</v>
      </c>
      <c r="AK38" s="40">
        <v>0.5</v>
      </c>
      <c r="AM38" s="25">
        <f t="shared" si="57"/>
        <v>0</v>
      </c>
      <c r="AN38" s="26">
        <f t="shared" si="61"/>
        <v>0</v>
      </c>
      <c r="AO38" s="26">
        <f t="shared" si="62"/>
        <v>0</v>
      </c>
      <c r="AP38" s="26">
        <f t="shared" si="63"/>
        <v>0</v>
      </c>
      <c r="AQ38" s="26">
        <f t="shared" si="64"/>
        <v>0</v>
      </c>
      <c r="AR38" s="26">
        <f t="shared" si="65"/>
        <v>0</v>
      </c>
      <c r="AS38" s="26">
        <f t="shared" si="66"/>
        <v>0</v>
      </c>
      <c r="AT38" s="26">
        <f t="shared" si="67"/>
        <v>0</v>
      </c>
      <c r="AU38" s="26">
        <f t="shared" si="68"/>
        <v>0</v>
      </c>
      <c r="AV38" s="26">
        <f t="shared" si="69"/>
        <v>0</v>
      </c>
      <c r="AW38" s="26">
        <f t="shared" si="70"/>
        <v>0</v>
      </c>
      <c r="AX38" s="26">
        <f t="shared" si="71"/>
        <v>0</v>
      </c>
      <c r="AY38" s="26">
        <f t="shared" si="72"/>
        <v>0</v>
      </c>
      <c r="AZ38" s="26">
        <f t="shared" si="73"/>
        <v>0</v>
      </c>
      <c r="BA38" s="26">
        <f t="shared" si="74"/>
        <v>0</v>
      </c>
      <c r="BB38" s="26">
        <f t="shared" si="75"/>
        <v>0</v>
      </c>
      <c r="BC38" s="26">
        <f t="shared" si="76"/>
        <v>0</v>
      </c>
      <c r="BD38" s="26">
        <f t="shared" si="77"/>
        <v>0</v>
      </c>
      <c r="BF38" s="25">
        <f t="shared" si="59"/>
        <v>0</v>
      </c>
      <c r="BG38" s="26">
        <f t="shared" si="78"/>
        <v>0</v>
      </c>
      <c r="BH38" s="26">
        <f t="shared" si="79"/>
        <v>0</v>
      </c>
      <c r="BI38" s="26">
        <f t="shared" si="80"/>
        <v>0</v>
      </c>
      <c r="BJ38" s="26">
        <f t="shared" si="81"/>
        <v>0</v>
      </c>
      <c r="BK38" s="26">
        <f t="shared" si="82"/>
        <v>0</v>
      </c>
      <c r="BL38" s="26">
        <f t="shared" si="83"/>
        <v>0</v>
      </c>
      <c r="BM38" s="26">
        <f t="shared" si="84"/>
        <v>0</v>
      </c>
      <c r="BN38" s="26">
        <f t="shared" si="85"/>
        <v>0</v>
      </c>
      <c r="BO38" s="26">
        <f t="shared" si="86"/>
        <v>0</v>
      </c>
      <c r="BP38" s="26">
        <f t="shared" si="87"/>
        <v>0</v>
      </c>
      <c r="BQ38" s="26">
        <f t="shared" si="88"/>
        <v>0</v>
      </c>
      <c r="BR38" s="26">
        <f t="shared" si="89"/>
        <v>0</v>
      </c>
      <c r="BS38" s="26">
        <f t="shared" si="90"/>
        <v>0</v>
      </c>
      <c r="BT38" s="26">
        <f t="shared" si="91"/>
        <v>0</v>
      </c>
      <c r="BU38" s="26">
        <f t="shared" si="92"/>
        <v>0</v>
      </c>
      <c r="BV38" s="26">
        <f t="shared" si="93"/>
        <v>0</v>
      </c>
      <c r="BW38" s="26">
        <f t="shared" si="94"/>
        <v>0</v>
      </c>
    </row>
    <row r="39" spans="15:75" ht="21" customHeight="1" x14ac:dyDescent="0.2">
      <c r="O39" s="21">
        <v>9</v>
      </c>
      <c r="P39" s="101">
        <f>(D16-F16+H16*J16-I16*K16)+MIN(E16-G16+H16*L16-I16*M16,0)</f>
        <v>0</v>
      </c>
      <c r="Q39" s="22">
        <v>0.5</v>
      </c>
      <c r="R39" s="22">
        <v>0.42</v>
      </c>
      <c r="S39" s="13"/>
      <c r="T39" s="35">
        <f t="shared" si="95"/>
        <v>9</v>
      </c>
      <c r="U39" s="39">
        <v>0.85</v>
      </c>
      <c r="V39" s="22">
        <v>0.55000000000000004</v>
      </c>
      <c r="W39" s="22">
        <v>0.95</v>
      </c>
      <c r="X39" s="22">
        <v>0.85</v>
      </c>
      <c r="Y39" s="22">
        <v>0.5</v>
      </c>
      <c r="Z39" s="22">
        <v>0.5</v>
      </c>
      <c r="AA39" s="22">
        <v>0.5</v>
      </c>
      <c r="AB39" s="22">
        <v>0.73</v>
      </c>
      <c r="AC39" s="22">
        <v>1</v>
      </c>
      <c r="AD39" s="22">
        <v>0.93</v>
      </c>
      <c r="AE39" s="22">
        <v>0.5</v>
      </c>
      <c r="AF39" s="22">
        <v>0.5</v>
      </c>
      <c r="AG39" s="22">
        <v>0.5</v>
      </c>
      <c r="AH39" s="22">
        <v>0.5</v>
      </c>
      <c r="AI39" s="22">
        <v>0.5</v>
      </c>
      <c r="AJ39" s="22">
        <v>0.5</v>
      </c>
      <c r="AK39" s="40">
        <v>0.5</v>
      </c>
      <c r="AM39" s="25">
        <f t="shared" si="57"/>
        <v>0</v>
      </c>
      <c r="AN39" s="26">
        <f t="shared" si="61"/>
        <v>0</v>
      </c>
      <c r="AO39" s="26">
        <f t="shared" si="62"/>
        <v>0</v>
      </c>
      <c r="AP39" s="26">
        <f t="shared" si="63"/>
        <v>0</v>
      </c>
      <c r="AQ39" s="26">
        <f t="shared" si="64"/>
        <v>0</v>
      </c>
      <c r="AR39" s="26">
        <f t="shared" si="65"/>
        <v>0</v>
      </c>
      <c r="AS39" s="26">
        <f t="shared" si="66"/>
        <v>0</v>
      </c>
      <c r="AT39" s="26">
        <f t="shared" si="67"/>
        <v>0</v>
      </c>
      <c r="AU39" s="26">
        <f t="shared" si="68"/>
        <v>0</v>
      </c>
      <c r="AV39" s="26">
        <f t="shared" si="69"/>
        <v>0</v>
      </c>
      <c r="AW39" s="26">
        <f t="shared" si="70"/>
        <v>0</v>
      </c>
      <c r="AX39" s="26">
        <f t="shared" si="71"/>
        <v>0</v>
      </c>
      <c r="AY39" s="26">
        <f t="shared" si="72"/>
        <v>0</v>
      </c>
      <c r="AZ39" s="26">
        <f t="shared" si="73"/>
        <v>0</v>
      </c>
      <c r="BA39" s="26">
        <f t="shared" si="74"/>
        <v>0</v>
      </c>
      <c r="BB39" s="26">
        <f t="shared" si="75"/>
        <v>0</v>
      </c>
      <c r="BC39" s="26">
        <f t="shared" si="76"/>
        <v>0</v>
      </c>
      <c r="BD39" s="26">
        <f t="shared" si="77"/>
        <v>0</v>
      </c>
      <c r="BF39" s="25">
        <f t="shared" si="59"/>
        <v>0</v>
      </c>
      <c r="BG39" s="26">
        <f t="shared" si="78"/>
        <v>0</v>
      </c>
      <c r="BH39" s="26">
        <f t="shared" si="79"/>
        <v>0</v>
      </c>
      <c r="BI39" s="26">
        <f t="shared" si="80"/>
        <v>0</v>
      </c>
      <c r="BJ39" s="26">
        <f t="shared" si="81"/>
        <v>0</v>
      </c>
      <c r="BK39" s="26">
        <f t="shared" si="82"/>
        <v>0</v>
      </c>
      <c r="BL39" s="26">
        <f t="shared" si="83"/>
        <v>0</v>
      </c>
      <c r="BM39" s="26">
        <f t="shared" si="84"/>
        <v>0</v>
      </c>
      <c r="BN39" s="26">
        <f t="shared" si="85"/>
        <v>0</v>
      </c>
      <c r="BO39" s="26">
        <f t="shared" si="86"/>
        <v>0</v>
      </c>
      <c r="BP39" s="26">
        <f t="shared" si="87"/>
        <v>0</v>
      </c>
      <c r="BQ39" s="26">
        <f t="shared" si="88"/>
        <v>0</v>
      </c>
      <c r="BR39" s="26">
        <f t="shared" si="89"/>
        <v>0</v>
      </c>
      <c r="BS39" s="26">
        <f t="shared" si="90"/>
        <v>0</v>
      </c>
      <c r="BT39" s="26">
        <f t="shared" si="91"/>
        <v>0</v>
      </c>
      <c r="BU39" s="26">
        <f t="shared" si="92"/>
        <v>0</v>
      </c>
      <c r="BV39" s="26">
        <f t="shared" si="93"/>
        <v>0</v>
      </c>
      <c r="BW39" s="26">
        <f t="shared" si="94"/>
        <v>0</v>
      </c>
    </row>
    <row r="40" spans="15:75" ht="21" customHeight="1" x14ac:dyDescent="0.2">
      <c r="O40" s="21">
        <v>10</v>
      </c>
      <c r="P40" s="101"/>
      <c r="Q40" s="22">
        <v>0.55000000000000004</v>
      </c>
      <c r="R40" s="22">
        <v>0.48</v>
      </c>
      <c r="S40" s="13"/>
      <c r="T40" s="35">
        <f t="shared" si="95"/>
        <v>10</v>
      </c>
      <c r="U40" s="39">
        <v>0.85</v>
      </c>
      <c r="V40" s="22">
        <v>0.5</v>
      </c>
      <c r="W40" s="22">
        <v>0.82</v>
      </c>
      <c r="X40" s="22">
        <v>0.82</v>
      </c>
      <c r="Y40" s="22">
        <v>0.5</v>
      </c>
      <c r="Z40" s="22">
        <v>0.5</v>
      </c>
      <c r="AA40" s="22">
        <v>0.5</v>
      </c>
      <c r="AB40" s="22">
        <v>0.5</v>
      </c>
      <c r="AC40" s="22">
        <v>0.93</v>
      </c>
      <c r="AD40" s="22">
        <v>1</v>
      </c>
      <c r="AE40" s="22">
        <v>0.5</v>
      </c>
      <c r="AF40" s="22">
        <v>0.5</v>
      </c>
      <c r="AG40" s="22">
        <v>0.5</v>
      </c>
      <c r="AH40" s="22">
        <v>0.5</v>
      </c>
      <c r="AI40" s="22">
        <v>0.5</v>
      </c>
      <c r="AJ40" s="22">
        <v>0.5</v>
      </c>
      <c r="AK40" s="40">
        <v>0.5</v>
      </c>
      <c r="AM40" s="25">
        <f t="shared" si="57"/>
        <v>0</v>
      </c>
      <c r="AN40" s="26">
        <f t="shared" si="61"/>
        <v>0</v>
      </c>
      <c r="AO40" s="26">
        <f t="shared" si="62"/>
        <v>0</v>
      </c>
      <c r="AP40" s="26">
        <f t="shared" si="63"/>
        <v>0</v>
      </c>
      <c r="AQ40" s="26">
        <f t="shared" si="64"/>
        <v>0</v>
      </c>
      <c r="AR40" s="26">
        <f t="shared" si="65"/>
        <v>0</v>
      </c>
      <c r="AS40" s="26">
        <f t="shared" si="66"/>
        <v>0</v>
      </c>
      <c r="AT40" s="26">
        <f t="shared" si="67"/>
        <v>0</v>
      </c>
      <c r="AU40" s="26">
        <f t="shared" si="68"/>
        <v>0</v>
      </c>
      <c r="AV40" s="26">
        <f t="shared" si="69"/>
        <v>0</v>
      </c>
      <c r="AW40" s="26">
        <f t="shared" si="70"/>
        <v>0</v>
      </c>
      <c r="AX40" s="26">
        <f t="shared" si="71"/>
        <v>0</v>
      </c>
      <c r="AY40" s="26">
        <f t="shared" si="72"/>
        <v>0</v>
      </c>
      <c r="AZ40" s="26">
        <f t="shared" si="73"/>
        <v>0</v>
      </c>
      <c r="BA40" s="26">
        <f t="shared" si="74"/>
        <v>0</v>
      </c>
      <c r="BB40" s="26">
        <f t="shared" si="75"/>
        <v>0</v>
      </c>
      <c r="BC40" s="26">
        <f t="shared" si="76"/>
        <v>0</v>
      </c>
      <c r="BD40" s="26">
        <f t="shared" si="77"/>
        <v>0</v>
      </c>
      <c r="BF40" s="25">
        <f t="shared" si="59"/>
        <v>0</v>
      </c>
      <c r="BG40" s="26">
        <f t="shared" si="78"/>
        <v>0</v>
      </c>
      <c r="BH40" s="26">
        <f t="shared" si="79"/>
        <v>0</v>
      </c>
      <c r="BI40" s="26">
        <f t="shared" si="80"/>
        <v>0</v>
      </c>
      <c r="BJ40" s="26">
        <f t="shared" si="81"/>
        <v>0</v>
      </c>
      <c r="BK40" s="26">
        <f t="shared" si="82"/>
        <v>0</v>
      </c>
      <c r="BL40" s="26">
        <f t="shared" si="83"/>
        <v>0</v>
      </c>
      <c r="BM40" s="26">
        <f t="shared" si="84"/>
        <v>0</v>
      </c>
      <c r="BN40" s="26">
        <f t="shared" si="85"/>
        <v>0</v>
      </c>
      <c r="BO40" s="26">
        <f t="shared" si="86"/>
        <v>0</v>
      </c>
      <c r="BP40" s="26">
        <f t="shared" si="87"/>
        <v>0</v>
      </c>
      <c r="BQ40" s="26">
        <f t="shared" si="88"/>
        <v>0</v>
      </c>
      <c r="BR40" s="26">
        <f t="shared" si="89"/>
        <v>0</v>
      </c>
      <c r="BS40" s="26">
        <f t="shared" si="90"/>
        <v>0</v>
      </c>
      <c r="BT40" s="26">
        <f t="shared" si="91"/>
        <v>0</v>
      </c>
      <c r="BU40" s="26">
        <f t="shared" si="92"/>
        <v>0</v>
      </c>
      <c r="BV40" s="26">
        <f t="shared" si="93"/>
        <v>0</v>
      </c>
      <c r="BW40" s="26">
        <f t="shared" si="94"/>
        <v>0</v>
      </c>
    </row>
    <row r="41" spans="15:75" ht="18.75" x14ac:dyDescent="0.2">
      <c r="O41" s="21">
        <v>11</v>
      </c>
      <c r="P41" s="101">
        <f>(D17-F17+H17*J17-I17*K17)+MIN(E17-G17+H17*L17-I17*M17,0)</f>
        <v>0</v>
      </c>
      <c r="Q41" s="22">
        <v>0.18</v>
      </c>
      <c r="R41" s="22">
        <v>0.15</v>
      </c>
      <c r="S41" s="13"/>
      <c r="T41" s="35">
        <f t="shared" si="95"/>
        <v>11</v>
      </c>
      <c r="U41" s="39">
        <v>0.5</v>
      </c>
      <c r="V41" s="22">
        <v>0.5</v>
      </c>
      <c r="W41" s="22">
        <v>0.5</v>
      </c>
      <c r="X41" s="22">
        <v>0.5</v>
      </c>
      <c r="Y41" s="22">
        <v>0.5</v>
      </c>
      <c r="Z41" s="22">
        <v>0.5</v>
      </c>
      <c r="AA41" s="22">
        <v>0.5</v>
      </c>
      <c r="AB41" s="22">
        <v>0.5</v>
      </c>
      <c r="AC41" s="22">
        <v>0.5</v>
      </c>
      <c r="AD41" s="22">
        <v>0.5</v>
      </c>
      <c r="AE41" s="22">
        <v>1</v>
      </c>
      <c r="AF41" s="22">
        <v>0.5</v>
      </c>
      <c r="AG41" s="22">
        <v>0.5</v>
      </c>
      <c r="AH41" s="22">
        <v>0.5</v>
      </c>
      <c r="AI41" s="22">
        <v>0.5</v>
      </c>
      <c r="AJ41" s="22">
        <v>0.5</v>
      </c>
      <c r="AK41" s="40">
        <v>0.5</v>
      </c>
      <c r="AM41" s="25">
        <f t="shared" si="57"/>
        <v>0</v>
      </c>
      <c r="AN41" s="26">
        <f t="shared" si="61"/>
        <v>0</v>
      </c>
      <c r="AO41" s="26">
        <f t="shared" si="62"/>
        <v>0</v>
      </c>
      <c r="AP41" s="26">
        <f t="shared" si="63"/>
        <v>0</v>
      </c>
      <c r="AQ41" s="26">
        <f t="shared" si="64"/>
        <v>0</v>
      </c>
      <c r="AR41" s="26">
        <f t="shared" si="65"/>
        <v>0</v>
      </c>
      <c r="AS41" s="26">
        <f t="shared" si="66"/>
        <v>0</v>
      </c>
      <c r="AT41" s="26">
        <f t="shared" si="67"/>
        <v>0</v>
      </c>
      <c r="AU41" s="26">
        <f t="shared" si="68"/>
        <v>0</v>
      </c>
      <c r="AV41" s="26">
        <f t="shared" si="69"/>
        <v>0</v>
      </c>
      <c r="AW41" s="26">
        <f t="shared" si="70"/>
        <v>0</v>
      </c>
      <c r="AX41" s="26">
        <f t="shared" si="71"/>
        <v>0</v>
      </c>
      <c r="AY41" s="26">
        <f t="shared" si="72"/>
        <v>0</v>
      </c>
      <c r="AZ41" s="26">
        <f t="shared" si="73"/>
        <v>0</v>
      </c>
      <c r="BA41" s="26">
        <f t="shared" si="74"/>
        <v>0</v>
      </c>
      <c r="BB41" s="26">
        <f t="shared" si="75"/>
        <v>0</v>
      </c>
      <c r="BC41" s="26">
        <f t="shared" si="76"/>
        <v>0</v>
      </c>
      <c r="BD41" s="26">
        <f t="shared" si="77"/>
        <v>0</v>
      </c>
      <c r="BF41" s="25">
        <f t="shared" si="59"/>
        <v>0</v>
      </c>
      <c r="BG41" s="26">
        <f t="shared" si="78"/>
        <v>0</v>
      </c>
      <c r="BH41" s="26">
        <f t="shared" si="79"/>
        <v>0</v>
      </c>
      <c r="BI41" s="26">
        <f t="shared" si="80"/>
        <v>0</v>
      </c>
      <c r="BJ41" s="26">
        <f t="shared" si="81"/>
        <v>0</v>
      </c>
      <c r="BK41" s="26">
        <f t="shared" si="82"/>
        <v>0</v>
      </c>
      <c r="BL41" s="26">
        <f t="shared" si="83"/>
        <v>0</v>
      </c>
      <c r="BM41" s="26">
        <f t="shared" si="84"/>
        <v>0</v>
      </c>
      <c r="BN41" s="26">
        <f t="shared" si="85"/>
        <v>0</v>
      </c>
      <c r="BO41" s="26">
        <f t="shared" si="86"/>
        <v>0</v>
      </c>
      <c r="BP41" s="26">
        <f t="shared" si="87"/>
        <v>0</v>
      </c>
      <c r="BQ41" s="26">
        <f t="shared" si="88"/>
        <v>0</v>
      </c>
      <c r="BR41" s="26">
        <f t="shared" si="89"/>
        <v>0</v>
      </c>
      <c r="BS41" s="26">
        <f t="shared" si="90"/>
        <v>0</v>
      </c>
      <c r="BT41" s="26">
        <f t="shared" si="91"/>
        <v>0</v>
      </c>
      <c r="BU41" s="26">
        <f t="shared" si="92"/>
        <v>0</v>
      </c>
      <c r="BV41" s="26">
        <f t="shared" si="93"/>
        <v>0</v>
      </c>
      <c r="BW41" s="26">
        <f t="shared" si="94"/>
        <v>0</v>
      </c>
    </row>
    <row r="42" spans="15:75" ht="18.75" x14ac:dyDescent="0.2">
      <c r="O42" s="21">
        <v>12</v>
      </c>
      <c r="P42" s="101">
        <f>(D18-F18+H18*J18-I18*K18)+MIN(E18-G18+H18*L18-I18*M18,0)</f>
        <v>0</v>
      </c>
      <c r="Q42" s="22">
        <v>0.18</v>
      </c>
      <c r="R42" s="22">
        <v>0.15</v>
      </c>
      <c r="S42" s="13"/>
      <c r="T42" s="35">
        <f t="shared" si="95"/>
        <v>12</v>
      </c>
      <c r="U42" s="39">
        <v>0.5</v>
      </c>
      <c r="V42" s="22">
        <v>0.5</v>
      </c>
      <c r="W42" s="22">
        <v>0.5</v>
      </c>
      <c r="X42" s="22">
        <v>0.5</v>
      </c>
      <c r="Y42" s="22">
        <v>0.5</v>
      </c>
      <c r="Z42" s="22">
        <v>0.5</v>
      </c>
      <c r="AA42" s="22">
        <v>0.5</v>
      </c>
      <c r="AB42" s="22">
        <v>0.5</v>
      </c>
      <c r="AC42" s="22">
        <v>0.5</v>
      </c>
      <c r="AD42" s="22">
        <v>0.5</v>
      </c>
      <c r="AE42" s="22">
        <v>0.5</v>
      </c>
      <c r="AF42" s="22">
        <v>1</v>
      </c>
      <c r="AG42" s="22">
        <v>0.5</v>
      </c>
      <c r="AH42" s="22">
        <v>0.5</v>
      </c>
      <c r="AI42" s="22">
        <v>0.5</v>
      </c>
      <c r="AJ42" s="22">
        <v>0.5</v>
      </c>
      <c r="AK42" s="40">
        <v>0.5</v>
      </c>
      <c r="AM42" s="25">
        <f t="shared" si="57"/>
        <v>0</v>
      </c>
      <c r="AN42" s="26">
        <f t="shared" si="61"/>
        <v>0</v>
      </c>
      <c r="AO42" s="26">
        <f t="shared" si="62"/>
        <v>0</v>
      </c>
      <c r="AP42" s="26">
        <f t="shared" si="63"/>
        <v>0</v>
      </c>
      <c r="AQ42" s="26">
        <f t="shared" si="64"/>
        <v>0</v>
      </c>
      <c r="AR42" s="26">
        <f t="shared" si="65"/>
        <v>0</v>
      </c>
      <c r="AS42" s="26">
        <f t="shared" si="66"/>
        <v>0</v>
      </c>
      <c r="AT42" s="26">
        <f t="shared" si="67"/>
        <v>0</v>
      </c>
      <c r="AU42" s="26">
        <f t="shared" si="68"/>
        <v>0</v>
      </c>
      <c r="AV42" s="26">
        <f t="shared" si="69"/>
        <v>0</v>
      </c>
      <c r="AW42" s="26">
        <f t="shared" si="70"/>
        <v>0</v>
      </c>
      <c r="AX42" s="26">
        <f t="shared" si="71"/>
        <v>0</v>
      </c>
      <c r="AY42" s="26">
        <f t="shared" si="72"/>
        <v>0</v>
      </c>
      <c r="AZ42" s="26">
        <f t="shared" si="73"/>
        <v>0</v>
      </c>
      <c r="BA42" s="26">
        <f t="shared" si="74"/>
        <v>0</v>
      </c>
      <c r="BB42" s="26">
        <f t="shared" si="75"/>
        <v>0</v>
      </c>
      <c r="BC42" s="26">
        <f t="shared" si="76"/>
        <v>0</v>
      </c>
      <c r="BD42" s="26">
        <f t="shared" si="77"/>
        <v>0</v>
      </c>
      <c r="BF42" s="25">
        <f t="shared" si="59"/>
        <v>0</v>
      </c>
      <c r="BG42" s="26">
        <f t="shared" si="78"/>
        <v>0</v>
      </c>
      <c r="BH42" s="26">
        <f t="shared" si="79"/>
        <v>0</v>
      </c>
      <c r="BI42" s="26">
        <f t="shared" si="80"/>
        <v>0</v>
      </c>
      <c r="BJ42" s="26">
        <f t="shared" si="81"/>
        <v>0</v>
      </c>
      <c r="BK42" s="26">
        <f t="shared" si="82"/>
        <v>0</v>
      </c>
      <c r="BL42" s="26">
        <f t="shared" si="83"/>
        <v>0</v>
      </c>
      <c r="BM42" s="26">
        <f t="shared" si="84"/>
        <v>0</v>
      </c>
      <c r="BN42" s="26">
        <f t="shared" si="85"/>
        <v>0</v>
      </c>
      <c r="BO42" s="26">
        <f t="shared" si="86"/>
        <v>0</v>
      </c>
      <c r="BP42" s="26">
        <f t="shared" si="87"/>
        <v>0</v>
      </c>
      <c r="BQ42" s="26">
        <f t="shared" si="88"/>
        <v>0</v>
      </c>
      <c r="BR42" s="26">
        <f t="shared" si="89"/>
        <v>0</v>
      </c>
      <c r="BS42" s="26">
        <f t="shared" si="90"/>
        <v>0</v>
      </c>
      <c r="BT42" s="26">
        <f t="shared" si="91"/>
        <v>0</v>
      </c>
      <c r="BU42" s="26">
        <f t="shared" si="92"/>
        <v>0</v>
      </c>
      <c r="BV42" s="26">
        <f t="shared" si="93"/>
        <v>0</v>
      </c>
      <c r="BW42" s="26">
        <f t="shared" si="94"/>
        <v>0</v>
      </c>
    </row>
    <row r="43" spans="15:75" ht="18.75" x14ac:dyDescent="0.2">
      <c r="O43" s="21">
        <v>13</v>
      </c>
      <c r="P43" s="101">
        <f>(D19-F19+H19*J19-I19*K19)+MIN(E19-G19+H19*L19-I19*M19,0)</f>
        <v>0</v>
      </c>
      <c r="Q43" s="22">
        <v>0.18</v>
      </c>
      <c r="R43" s="22">
        <v>0.15</v>
      </c>
      <c r="S43" s="13"/>
      <c r="T43" s="35">
        <f t="shared" si="95"/>
        <v>13</v>
      </c>
      <c r="U43" s="39">
        <v>0.52</v>
      </c>
      <c r="V43" s="22">
        <v>0.5</v>
      </c>
      <c r="W43" s="22">
        <v>0.5</v>
      </c>
      <c r="X43" s="22">
        <v>0.57999999999999996</v>
      </c>
      <c r="Y43" s="22">
        <v>0.5</v>
      </c>
      <c r="Z43" s="22">
        <v>0.5</v>
      </c>
      <c r="AA43" s="22">
        <v>0.5</v>
      </c>
      <c r="AB43" s="22">
        <v>0.5</v>
      </c>
      <c r="AC43" s="22">
        <v>0.5</v>
      </c>
      <c r="AD43" s="22">
        <v>0.5</v>
      </c>
      <c r="AE43" s="22">
        <v>0.5</v>
      </c>
      <c r="AF43" s="22">
        <v>0.5</v>
      </c>
      <c r="AG43" s="22">
        <v>1</v>
      </c>
      <c r="AH43" s="22">
        <v>0.8</v>
      </c>
      <c r="AI43" s="22">
        <v>0.5</v>
      </c>
      <c r="AJ43" s="22">
        <v>0.5</v>
      </c>
      <c r="AK43" s="40">
        <v>0.5</v>
      </c>
      <c r="AM43" s="25">
        <f t="shared" si="57"/>
        <v>0</v>
      </c>
      <c r="AN43" s="26">
        <f t="shared" si="61"/>
        <v>0</v>
      </c>
      <c r="AO43" s="26">
        <f t="shared" si="62"/>
        <v>0</v>
      </c>
      <c r="AP43" s="26">
        <f t="shared" si="63"/>
        <v>0</v>
      </c>
      <c r="AQ43" s="26">
        <f t="shared" si="64"/>
        <v>0</v>
      </c>
      <c r="AR43" s="26">
        <f t="shared" si="65"/>
        <v>0</v>
      </c>
      <c r="AS43" s="26">
        <f t="shared" si="66"/>
        <v>0</v>
      </c>
      <c r="AT43" s="26">
        <f t="shared" si="67"/>
        <v>0</v>
      </c>
      <c r="AU43" s="26">
        <f t="shared" si="68"/>
        <v>0</v>
      </c>
      <c r="AV43" s="26">
        <f t="shared" si="69"/>
        <v>0</v>
      </c>
      <c r="AW43" s="26">
        <f t="shared" si="70"/>
        <v>0</v>
      </c>
      <c r="AX43" s="26">
        <f t="shared" si="71"/>
        <v>0</v>
      </c>
      <c r="AY43" s="26">
        <f t="shared" si="72"/>
        <v>0</v>
      </c>
      <c r="AZ43" s="26">
        <f t="shared" si="73"/>
        <v>0</v>
      </c>
      <c r="BA43" s="26">
        <f t="shared" si="74"/>
        <v>0</v>
      </c>
      <c r="BB43" s="26">
        <f t="shared" si="75"/>
        <v>0</v>
      </c>
      <c r="BC43" s="26">
        <f t="shared" si="76"/>
        <v>0</v>
      </c>
      <c r="BD43" s="26">
        <f t="shared" si="77"/>
        <v>0</v>
      </c>
      <c r="BF43" s="25">
        <f t="shared" si="59"/>
        <v>0</v>
      </c>
      <c r="BG43" s="26">
        <f t="shared" si="78"/>
        <v>0</v>
      </c>
      <c r="BH43" s="26">
        <f t="shared" si="79"/>
        <v>0</v>
      </c>
      <c r="BI43" s="26">
        <f t="shared" si="80"/>
        <v>0</v>
      </c>
      <c r="BJ43" s="26">
        <f t="shared" si="81"/>
        <v>0</v>
      </c>
      <c r="BK43" s="26">
        <f t="shared" si="82"/>
        <v>0</v>
      </c>
      <c r="BL43" s="26">
        <f t="shared" si="83"/>
        <v>0</v>
      </c>
      <c r="BM43" s="26">
        <f t="shared" si="84"/>
        <v>0</v>
      </c>
      <c r="BN43" s="26">
        <f t="shared" si="85"/>
        <v>0</v>
      </c>
      <c r="BO43" s="26">
        <f t="shared" si="86"/>
        <v>0</v>
      </c>
      <c r="BP43" s="26">
        <f t="shared" si="87"/>
        <v>0</v>
      </c>
      <c r="BQ43" s="26">
        <f t="shared" si="88"/>
        <v>0</v>
      </c>
      <c r="BR43" s="26">
        <f t="shared" si="89"/>
        <v>0</v>
      </c>
      <c r="BS43" s="26">
        <f t="shared" si="90"/>
        <v>0</v>
      </c>
      <c r="BT43" s="26">
        <f t="shared" si="91"/>
        <v>0</v>
      </c>
      <c r="BU43" s="26">
        <f t="shared" si="92"/>
        <v>0</v>
      </c>
      <c r="BV43" s="26">
        <f t="shared" si="93"/>
        <v>0</v>
      </c>
      <c r="BW43" s="26">
        <f t="shared" si="94"/>
        <v>0</v>
      </c>
    </row>
    <row r="44" spans="15:75" ht="18.75" x14ac:dyDescent="0.2">
      <c r="O44" s="21">
        <v>14</v>
      </c>
      <c r="P44" s="101">
        <f>(D23-F23+H23*J23-I23*K23)+MIN(E23-G23+H23*L23-I23*M23,0)</f>
        <v>0</v>
      </c>
      <c r="Q44" s="22">
        <v>0.18</v>
      </c>
      <c r="R44" s="22">
        <v>0.15</v>
      </c>
      <c r="S44" s="13"/>
      <c r="T44" s="35">
        <f t="shared" si="95"/>
        <v>14</v>
      </c>
      <c r="U44" s="39">
        <v>0.65</v>
      </c>
      <c r="V44" s="22">
        <v>0.5</v>
      </c>
      <c r="W44" s="22">
        <v>0.5</v>
      </c>
      <c r="X44" s="22">
        <v>0.55000000000000004</v>
      </c>
      <c r="Y44" s="22">
        <v>0.5</v>
      </c>
      <c r="Z44" s="22">
        <v>0.5</v>
      </c>
      <c r="AA44" s="22">
        <v>0.5</v>
      </c>
      <c r="AB44" s="22">
        <v>0.5</v>
      </c>
      <c r="AC44" s="22">
        <v>0.5</v>
      </c>
      <c r="AD44" s="22">
        <v>0.5</v>
      </c>
      <c r="AE44" s="22">
        <v>0.5</v>
      </c>
      <c r="AF44" s="22">
        <v>0.5</v>
      </c>
      <c r="AG44" s="22">
        <v>0.8</v>
      </c>
      <c r="AH44" s="22">
        <v>1</v>
      </c>
      <c r="AI44" s="22">
        <v>0.5</v>
      </c>
      <c r="AJ44" s="22">
        <v>0.5</v>
      </c>
      <c r="AK44" s="40">
        <v>0.5</v>
      </c>
      <c r="AM44" s="25">
        <f t="shared" si="57"/>
        <v>0</v>
      </c>
      <c r="AN44" s="26">
        <f t="shared" si="61"/>
        <v>0</v>
      </c>
      <c r="AO44" s="26">
        <f t="shared" si="62"/>
        <v>0</v>
      </c>
      <c r="AP44" s="26">
        <f t="shared" si="63"/>
        <v>0</v>
      </c>
      <c r="AQ44" s="26">
        <f t="shared" si="64"/>
        <v>0</v>
      </c>
      <c r="AR44" s="26">
        <f t="shared" si="65"/>
        <v>0</v>
      </c>
      <c r="AS44" s="26">
        <f t="shared" si="66"/>
        <v>0</v>
      </c>
      <c r="AT44" s="26">
        <f t="shared" si="67"/>
        <v>0</v>
      </c>
      <c r="AU44" s="26">
        <f t="shared" si="68"/>
        <v>0</v>
      </c>
      <c r="AV44" s="26">
        <f t="shared" si="69"/>
        <v>0</v>
      </c>
      <c r="AW44" s="26">
        <f t="shared" si="70"/>
        <v>0</v>
      </c>
      <c r="AX44" s="26">
        <f t="shared" si="71"/>
        <v>0</v>
      </c>
      <c r="AY44" s="26">
        <f t="shared" si="72"/>
        <v>0</v>
      </c>
      <c r="AZ44" s="26">
        <f t="shared" si="73"/>
        <v>0</v>
      </c>
      <c r="BA44" s="26">
        <f t="shared" si="74"/>
        <v>0</v>
      </c>
      <c r="BB44" s="26">
        <f t="shared" si="75"/>
        <v>0</v>
      </c>
      <c r="BC44" s="26">
        <f t="shared" si="76"/>
        <v>0</v>
      </c>
      <c r="BD44" s="26">
        <f t="shared" si="77"/>
        <v>0</v>
      </c>
      <c r="BF44" s="25">
        <f t="shared" si="59"/>
        <v>0</v>
      </c>
      <c r="BG44" s="26">
        <f t="shared" si="78"/>
        <v>0</v>
      </c>
      <c r="BH44" s="26">
        <f t="shared" si="79"/>
        <v>0</v>
      </c>
      <c r="BI44" s="26">
        <f t="shared" si="80"/>
        <v>0</v>
      </c>
      <c r="BJ44" s="26">
        <f t="shared" si="81"/>
        <v>0</v>
      </c>
      <c r="BK44" s="26">
        <f t="shared" si="82"/>
        <v>0</v>
      </c>
      <c r="BL44" s="26">
        <f t="shared" si="83"/>
        <v>0</v>
      </c>
      <c r="BM44" s="26">
        <f t="shared" si="84"/>
        <v>0</v>
      </c>
      <c r="BN44" s="26">
        <f t="shared" si="85"/>
        <v>0</v>
      </c>
      <c r="BO44" s="26">
        <f t="shared" si="86"/>
        <v>0</v>
      </c>
      <c r="BP44" s="26">
        <f t="shared" si="87"/>
        <v>0</v>
      </c>
      <c r="BQ44" s="26">
        <f t="shared" si="88"/>
        <v>0</v>
      </c>
      <c r="BR44" s="26">
        <f t="shared" si="89"/>
        <v>0</v>
      </c>
      <c r="BS44" s="26">
        <f t="shared" si="90"/>
        <v>0</v>
      </c>
      <c r="BT44" s="26">
        <f t="shared" si="91"/>
        <v>0</v>
      </c>
      <c r="BU44" s="26">
        <f t="shared" si="92"/>
        <v>0</v>
      </c>
      <c r="BV44" s="26">
        <f t="shared" si="93"/>
        <v>0</v>
      </c>
      <c r="BW44" s="26">
        <f t="shared" si="94"/>
        <v>0</v>
      </c>
    </row>
    <row r="45" spans="15:75" ht="18.75" x14ac:dyDescent="0.2">
      <c r="O45" s="21">
        <v>15</v>
      </c>
      <c r="P45" s="102">
        <f>(D20-F20+H20*J20-I20*K20)+MIN(E20-G20+H20*L20-I20*M20,0)</f>
        <v>0</v>
      </c>
      <c r="Q45" s="22">
        <v>0.18</v>
      </c>
      <c r="R45" s="22">
        <v>0.15</v>
      </c>
      <c r="S45" s="13"/>
      <c r="T45" s="35">
        <f t="shared" si="95"/>
        <v>15</v>
      </c>
      <c r="U45" s="39">
        <v>0.5</v>
      </c>
      <c r="V45" s="22">
        <v>0.5</v>
      </c>
      <c r="W45" s="22">
        <v>0.5</v>
      </c>
      <c r="X45" s="22">
        <v>0.5</v>
      </c>
      <c r="Y45" s="22">
        <v>0.5</v>
      </c>
      <c r="Z45" s="22">
        <v>0.5</v>
      </c>
      <c r="AA45" s="22">
        <v>0.5</v>
      </c>
      <c r="AB45" s="22">
        <v>0.5</v>
      </c>
      <c r="AC45" s="22">
        <v>0.5</v>
      </c>
      <c r="AD45" s="22">
        <v>0.5</v>
      </c>
      <c r="AE45" s="22">
        <v>0.5</v>
      </c>
      <c r="AF45" s="22">
        <v>0.5</v>
      </c>
      <c r="AG45" s="22">
        <v>0.5</v>
      </c>
      <c r="AH45" s="22">
        <v>0.5</v>
      </c>
      <c r="AI45" s="22">
        <v>1</v>
      </c>
      <c r="AJ45" s="22">
        <v>0.5</v>
      </c>
      <c r="AK45" s="40">
        <v>0.5</v>
      </c>
      <c r="AM45" s="25">
        <f t="shared" si="57"/>
        <v>0</v>
      </c>
      <c r="AN45" s="26">
        <f t="shared" si="61"/>
        <v>0</v>
      </c>
      <c r="AO45" s="26">
        <f t="shared" si="62"/>
        <v>0</v>
      </c>
      <c r="AP45" s="26">
        <f t="shared" si="63"/>
        <v>0</v>
      </c>
      <c r="AQ45" s="26">
        <f t="shared" si="64"/>
        <v>0</v>
      </c>
      <c r="AR45" s="26">
        <f t="shared" si="65"/>
        <v>0</v>
      </c>
      <c r="AS45" s="26">
        <f t="shared" si="66"/>
        <v>0</v>
      </c>
      <c r="AT45" s="26">
        <f t="shared" si="67"/>
        <v>0</v>
      </c>
      <c r="AU45" s="26">
        <f t="shared" si="68"/>
        <v>0</v>
      </c>
      <c r="AV45" s="26">
        <f t="shared" si="69"/>
        <v>0</v>
      </c>
      <c r="AW45" s="26">
        <f t="shared" si="70"/>
        <v>0</v>
      </c>
      <c r="AX45" s="26">
        <f t="shared" si="71"/>
        <v>0</v>
      </c>
      <c r="AY45" s="26">
        <f t="shared" si="72"/>
        <v>0</v>
      </c>
      <c r="AZ45" s="26">
        <f t="shared" si="73"/>
        <v>0</v>
      </c>
      <c r="BA45" s="26">
        <f t="shared" si="74"/>
        <v>0</v>
      </c>
      <c r="BB45" s="26">
        <f t="shared" si="75"/>
        <v>0</v>
      </c>
      <c r="BC45" s="26">
        <f t="shared" si="76"/>
        <v>0</v>
      </c>
      <c r="BD45" s="26">
        <f t="shared" si="77"/>
        <v>0</v>
      </c>
      <c r="BF45" s="25">
        <f t="shared" si="59"/>
        <v>0</v>
      </c>
      <c r="BG45" s="26">
        <f t="shared" si="78"/>
        <v>0</v>
      </c>
      <c r="BH45" s="26">
        <f t="shared" si="79"/>
        <v>0</v>
      </c>
      <c r="BI45" s="26">
        <f t="shared" si="80"/>
        <v>0</v>
      </c>
      <c r="BJ45" s="26">
        <f t="shared" si="81"/>
        <v>0</v>
      </c>
      <c r="BK45" s="26">
        <f t="shared" si="82"/>
        <v>0</v>
      </c>
      <c r="BL45" s="26">
        <f t="shared" si="83"/>
        <v>0</v>
      </c>
      <c r="BM45" s="26">
        <f t="shared" si="84"/>
        <v>0</v>
      </c>
      <c r="BN45" s="26">
        <f t="shared" si="85"/>
        <v>0</v>
      </c>
      <c r="BO45" s="26">
        <f t="shared" si="86"/>
        <v>0</v>
      </c>
      <c r="BP45" s="26">
        <f t="shared" si="87"/>
        <v>0</v>
      </c>
      <c r="BQ45" s="26">
        <f t="shared" si="88"/>
        <v>0</v>
      </c>
      <c r="BR45" s="26">
        <f t="shared" si="89"/>
        <v>0</v>
      </c>
      <c r="BS45" s="26">
        <f t="shared" si="90"/>
        <v>0</v>
      </c>
      <c r="BT45" s="26">
        <f t="shared" si="91"/>
        <v>0</v>
      </c>
      <c r="BU45" s="26">
        <f t="shared" si="92"/>
        <v>0</v>
      </c>
      <c r="BV45" s="26">
        <f t="shared" si="93"/>
        <v>0</v>
      </c>
      <c r="BW45" s="26">
        <f t="shared" si="94"/>
        <v>0</v>
      </c>
    </row>
    <row r="46" spans="15:75" ht="18.75" x14ac:dyDescent="0.2">
      <c r="O46" s="21">
        <v>16</v>
      </c>
      <c r="P46" s="101">
        <f t="shared" ref="P46:P47" si="96">(D21-F21+H21*J21-I21*K21)+MIN(E21-G21+H21*L21-I21*M21,0)</f>
        <v>0</v>
      </c>
      <c r="Q46" s="22">
        <v>0.18</v>
      </c>
      <c r="R46" s="22">
        <v>0.15</v>
      </c>
      <c r="S46" s="13"/>
      <c r="T46" s="35">
        <f t="shared" si="95"/>
        <v>16</v>
      </c>
      <c r="U46" s="39">
        <v>0.5</v>
      </c>
      <c r="V46" s="22">
        <v>0.5</v>
      </c>
      <c r="W46" s="22">
        <v>0.5</v>
      </c>
      <c r="X46" s="22">
        <v>0.5</v>
      </c>
      <c r="Y46" s="22">
        <v>0.5</v>
      </c>
      <c r="Z46" s="22">
        <v>0.5</v>
      </c>
      <c r="AA46" s="22">
        <v>0.5</v>
      </c>
      <c r="AB46" s="22">
        <v>0.5</v>
      </c>
      <c r="AC46" s="22">
        <v>0.5</v>
      </c>
      <c r="AD46" s="22">
        <v>0.5</v>
      </c>
      <c r="AE46" s="22">
        <v>0.5</v>
      </c>
      <c r="AF46" s="22">
        <v>0.5</v>
      </c>
      <c r="AG46" s="22">
        <v>0.5</v>
      </c>
      <c r="AH46" s="22">
        <v>0.5</v>
      </c>
      <c r="AI46" s="22">
        <v>0.5</v>
      </c>
      <c r="AJ46" s="22">
        <v>1</v>
      </c>
      <c r="AK46" s="40">
        <v>0.5</v>
      </c>
      <c r="AM46" s="25">
        <f t="shared" si="57"/>
        <v>0</v>
      </c>
      <c r="AN46" s="26">
        <f t="shared" si="61"/>
        <v>0</v>
      </c>
      <c r="AO46" s="26">
        <f t="shared" si="62"/>
        <v>0</v>
      </c>
      <c r="AP46" s="26">
        <f t="shared" si="63"/>
        <v>0</v>
      </c>
      <c r="AQ46" s="26">
        <f t="shared" si="64"/>
        <v>0</v>
      </c>
      <c r="AR46" s="26">
        <f t="shared" si="65"/>
        <v>0</v>
      </c>
      <c r="AS46" s="26">
        <f t="shared" si="66"/>
        <v>0</v>
      </c>
      <c r="AT46" s="26">
        <f t="shared" si="67"/>
        <v>0</v>
      </c>
      <c r="AU46" s="26">
        <f t="shared" si="68"/>
        <v>0</v>
      </c>
      <c r="AV46" s="26">
        <f t="shared" si="69"/>
        <v>0</v>
      </c>
      <c r="AW46" s="26">
        <f t="shared" si="70"/>
        <v>0</v>
      </c>
      <c r="AX46" s="26">
        <f t="shared" si="71"/>
        <v>0</v>
      </c>
      <c r="AY46" s="26">
        <f t="shared" si="72"/>
        <v>0</v>
      </c>
      <c r="AZ46" s="26">
        <f t="shared" si="73"/>
        <v>0</v>
      </c>
      <c r="BA46" s="26">
        <f t="shared" si="74"/>
        <v>0</v>
      </c>
      <c r="BB46" s="26">
        <f t="shared" si="75"/>
        <v>0</v>
      </c>
      <c r="BC46" s="26">
        <f t="shared" si="76"/>
        <v>0</v>
      </c>
      <c r="BD46" s="26">
        <f t="shared" si="77"/>
        <v>0</v>
      </c>
      <c r="BF46" s="25">
        <f t="shared" si="59"/>
        <v>0</v>
      </c>
      <c r="BG46" s="26">
        <f t="shared" si="78"/>
        <v>0</v>
      </c>
      <c r="BH46" s="26">
        <f t="shared" si="79"/>
        <v>0</v>
      </c>
      <c r="BI46" s="26">
        <f t="shared" si="80"/>
        <v>0</v>
      </c>
      <c r="BJ46" s="26">
        <f t="shared" si="81"/>
        <v>0</v>
      </c>
      <c r="BK46" s="26">
        <f t="shared" si="82"/>
        <v>0</v>
      </c>
      <c r="BL46" s="26">
        <f t="shared" si="83"/>
        <v>0</v>
      </c>
      <c r="BM46" s="26">
        <f t="shared" si="84"/>
        <v>0</v>
      </c>
      <c r="BN46" s="26">
        <f t="shared" si="85"/>
        <v>0</v>
      </c>
      <c r="BO46" s="26">
        <f t="shared" si="86"/>
        <v>0</v>
      </c>
      <c r="BP46" s="26">
        <f t="shared" si="87"/>
        <v>0</v>
      </c>
      <c r="BQ46" s="26">
        <f t="shared" si="88"/>
        <v>0</v>
      </c>
      <c r="BR46" s="26">
        <f t="shared" si="89"/>
        <v>0</v>
      </c>
      <c r="BS46" s="26">
        <f t="shared" si="90"/>
        <v>0</v>
      </c>
      <c r="BT46" s="26">
        <f t="shared" si="91"/>
        <v>0</v>
      </c>
      <c r="BU46" s="26">
        <f t="shared" si="92"/>
        <v>0</v>
      </c>
      <c r="BV46" s="26">
        <f t="shared" si="93"/>
        <v>0</v>
      </c>
      <c r="BW46" s="26">
        <f t="shared" si="94"/>
        <v>0</v>
      </c>
    </row>
    <row r="47" spans="15:75" ht="19.5" thickBot="1" x14ac:dyDescent="0.25">
      <c r="O47" s="21">
        <v>17</v>
      </c>
      <c r="P47" s="101">
        <f t="shared" si="96"/>
        <v>0</v>
      </c>
      <c r="Q47" s="22">
        <v>0.18</v>
      </c>
      <c r="R47" s="22">
        <v>0.15</v>
      </c>
      <c r="S47" s="13"/>
      <c r="T47" s="41">
        <f t="shared" si="95"/>
        <v>17</v>
      </c>
      <c r="U47" s="42">
        <v>0.5</v>
      </c>
      <c r="V47" s="43">
        <v>0.5</v>
      </c>
      <c r="W47" s="43">
        <v>0.5</v>
      </c>
      <c r="X47" s="43">
        <v>0.5</v>
      </c>
      <c r="Y47" s="43">
        <v>0.5</v>
      </c>
      <c r="Z47" s="43">
        <v>0.5</v>
      </c>
      <c r="AA47" s="43">
        <v>0.5</v>
      </c>
      <c r="AB47" s="43">
        <v>0.5</v>
      </c>
      <c r="AC47" s="43">
        <v>0.5</v>
      </c>
      <c r="AD47" s="43">
        <v>0.5</v>
      </c>
      <c r="AE47" s="43">
        <v>0.5</v>
      </c>
      <c r="AF47" s="43">
        <v>0.5</v>
      </c>
      <c r="AG47" s="43">
        <v>0.5</v>
      </c>
      <c r="AH47" s="43">
        <v>0.5</v>
      </c>
      <c r="AI47" s="43">
        <v>0.5</v>
      </c>
      <c r="AJ47" s="43">
        <v>0.5</v>
      </c>
      <c r="AK47" s="44">
        <v>1</v>
      </c>
      <c r="AM47" s="28">
        <f t="shared" si="57"/>
        <v>0</v>
      </c>
      <c r="AN47" s="26">
        <f t="shared" si="61"/>
        <v>0</v>
      </c>
      <c r="AO47" s="26">
        <f t="shared" si="62"/>
        <v>0</v>
      </c>
      <c r="AP47" s="26">
        <f t="shared" si="63"/>
        <v>0</v>
      </c>
      <c r="AQ47" s="26">
        <f t="shared" si="64"/>
        <v>0</v>
      </c>
      <c r="AR47" s="26">
        <f t="shared" si="65"/>
        <v>0</v>
      </c>
      <c r="AS47" s="26">
        <f t="shared" si="66"/>
        <v>0</v>
      </c>
      <c r="AT47" s="26">
        <f t="shared" si="67"/>
        <v>0</v>
      </c>
      <c r="AU47" s="26">
        <f t="shared" si="68"/>
        <v>0</v>
      </c>
      <c r="AV47" s="26">
        <f t="shared" si="69"/>
        <v>0</v>
      </c>
      <c r="AW47" s="26">
        <f t="shared" si="70"/>
        <v>0</v>
      </c>
      <c r="AX47" s="26">
        <f t="shared" si="71"/>
        <v>0</v>
      </c>
      <c r="AY47" s="26">
        <f t="shared" si="72"/>
        <v>0</v>
      </c>
      <c r="AZ47" s="26">
        <f t="shared" si="73"/>
        <v>0</v>
      </c>
      <c r="BA47" s="26">
        <f t="shared" si="74"/>
        <v>0</v>
      </c>
      <c r="BB47" s="26">
        <f t="shared" si="75"/>
        <v>0</v>
      </c>
      <c r="BC47" s="26">
        <f t="shared" si="76"/>
        <v>0</v>
      </c>
      <c r="BD47" s="26">
        <f>$AM47*BD$30*AK47</f>
        <v>0</v>
      </c>
      <c r="BF47" s="28">
        <f t="shared" si="59"/>
        <v>0</v>
      </c>
      <c r="BG47" s="26">
        <f t="shared" si="78"/>
        <v>0</v>
      </c>
      <c r="BH47" s="26">
        <f t="shared" si="79"/>
        <v>0</v>
      </c>
      <c r="BI47" s="26">
        <f t="shared" si="80"/>
        <v>0</v>
      </c>
      <c r="BJ47" s="26">
        <f t="shared" si="81"/>
        <v>0</v>
      </c>
      <c r="BK47" s="26">
        <f t="shared" si="82"/>
        <v>0</v>
      </c>
      <c r="BL47" s="26">
        <f t="shared" si="83"/>
        <v>0</v>
      </c>
      <c r="BM47" s="26">
        <f t="shared" si="84"/>
        <v>0</v>
      </c>
      <c r="BN47" s="26">
        <f t="shared" si="85"/>
        <v>0</v>
      </c>
      <c r="BO47" s="26">
        <f t="shared" si="86"/>
        <v>0</v>
      </c>
      <c r="BP47" s="26">
        <f t="shared" si="87"/>
        <v>0</v>
      </c>
      <c r="BQ47" s="26">
        <f t="shared" si="88"/>
        <v>0</v>
      </c>
      <c r="BR47" s="26">
        <f t="shared" si="89"/>
        <v>0</v>
      </c>
      <c r="BS47" s="26">
        <f t="shared" si="90"/>
        <v>0</v>
      </c>
      <c r="BT47" s="26">
        <f t="shared" si="91"/>
        <v>0</v>
      </c>
      <c r="BU47" s="26">
        <f t="shared" si="92"/>
        <v>0</v>
      </c>
      <c r="BV47" s="26">
        <f t="shared" si="93"/>
        <v>0</v>
      </c>
      <c r="BW47" s="26">
        <f>$BF47*BW$30*AK47</f>
        <v>0</v>
      </c>
    </row>
  </sheetData>
  <sheetProtection algorithmName="SHA-512" hashValue="13oE3nHT21Ms0TAEULOiPHgEh4cCACL3mUfkTeToOJXvTy2afIMt61VIOjZG3uKuF+irsqRsa4imngj2nV1Jog==" saltValue="8yEZQU83GcfIPBYoH/QXLA==" spinCount="100000" sheet="1" objects="1" scenarios="1" selectLockedCells="1"/>
  <mergeCells count="18">
    <mergeCell ref="BF9:BF10"/>
    <mergeCell ref="O9:O10"/>
    <mergeCell ref="P9:P10"/>
    <mergeCell ref="Q9:R9"/>
    <mergeCell ref="T9:AK9"/>
    <mergeCell ref="AM9:AM10"/>
    <mergeCell ref="BF29:BF30"/>
    <mergeCell ref="O29:O30"/>
    <mergeCell ref="P29:P30"/>
    <mergeCell ref="Q29:R29"/>
    <mergeCell ref="T29:AK29"/>
    <mergeCell ref="AM29:AM30"/>
    <mergeCell ref="D9:M9"/>
    <mergeCell ref="A9:A10"/>
    <mergeCell ref="A5:B5"/>
    <mergeCell ref="A6:B6"/>
    <mergeCell ref="A7:B7"/>
    <mergeCell ref="B9:C9"/>
  </mergeCells>
  <phoneticPr fontId="0" type="noConversion"/>
  <pageMargins left="0.39370078740157483" right="0.39370078740157483" top="0.78740157480314965" bottom="0.78740157480314965" header="0.31496062992125984" footer="0.31496062992125984"/>
  <pageSetup paperSize="9" scale="67" orientation="portrait" verticalDpi="0" r:id="rId1"/>
  <headerFooter>
    <oddFooter>&amp;L&amp;"Calibri,Itálico"&amp;9&amp;K01+000Simulação de cálculo do CRsubs - Risco da Provisão de Sinistro&amp;R&amp;"Calibri,Itálico"&amp;9&amp;K01+000&amp;D</oddFooter>
  </headerFooter>
  <ignoredErrors>
    <ignoredError sqref="P11:P13 P20 P14:P16 P21 P18:P19 P26:P27 P34:P36 P38:P47 P22:P25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/>
  <dimension ref="A1:P39"/>
  <sheetViews>
    <sheetView showGridLines="0" zoomScale="75" zoomScaleNormal="75" workbookViewId="0">
      <selection activeCell="B10" sqref="B10"/>
    </sheetView>
  </sheetViews>
  <sheetFormatPr defaultRowHeight="12.75" x14ac:dyDescent="0.2"/>
  <cols>
    <col min="1" max="1" width="14" style="8" customWidth="1"/>
    <col min="2" max="2" width="22.140625" style="8" customWidth="1"/>
    <col min="3" max="8" width="21" style="8" customWidth="1"/>
    <col min="9" max="10" width="15.85546875" style="8" customWidth="1"/>
    <col min="11" max="11" width="3.28515625" style="55" customWidth="1"/>
    <col min="12" max="13" width="18.5703125" style="8" customWidth="1"/>
    <col min="14" max="14" width="65.85546875" style="8" customWidth="1"/>
    <col min="15" max="16" width="18" style="50" customWidth="1"/>
    <col min="17" max="16384" width="9.140625" style="8"/>
  </cols>
  <sheetData>
    <row r="1" spans="1:16" s="97" customFormat="1" ht="23.25" x14ac:dyDescent="0.2">
      <c r="A1" s="96" t="s">
        <v>35</v>
      </c>
      <c r="J1" s="98"/>
      <c r="K1" s="103"/>
      <c r="L1" s="99"/>
      <c r="O1" s="104"/>
      <c r="P1" s="104"/>
    </row>
    <row r="2" spans="1:16" s="97" customFormat="1" ht="22.5" x14ac:dyDescent="0.2">
      <c r="A2" s="100" t="s">
        <v>38</v>
      </c>
      <c r="J2" s="98"/>
      <c r="K2" s="103"/>
      <c r="L2" s="99"/>
      <c r="O2" s="104"/>
      <c r="P2" s="104"/>
    </row>
    <row r="3" spans="1:16" ht="26.25" customHeight="1" x14ac:dyDescent="0.2">
      <c r="A3" s="3"/>
      <c r="B3" s="3"/>
      <c r="C3" s="3"/>
      <c r="D3" s="3"/>
      <c r="E3" s="3"/>
      <c r="F3" s="3"/>
      <c r="G3" s="3"/>
      <c r="H3" s="3"/>
      <c r="I3" s="3"/>
      <c r="J3" s="3"/>
      <c r="K3" s="54"/>
      <c r="L3" s="3"/>
      <c r="M3" s="3"/>
      <c r="N3" s="1"/>
    </row>
    <row r="4" spans="1:16" ht="26.25" customHeight="1" x14ac:dyDescent="0.2">
      <c r="A4" s="140" t="s">
        <v>22</v>
      </c>
      <c r="B4" s="140"/>
      <c r="C4" s="140"/>
      <c r="D4" s="140"/>
      <c r="E4" s="52">
        <f>0.2*SUM(P10:P24)</f>
        <v>0</v>
      </c>
      <c r="H4" s="3"/>
      <c r="I4" s="3"/>
      <c r="J4" s="3"/>
      <c r="K4" s="54"/>
      <c r="L4" s="3"/>
      <c r="M4" s="3"/>
      <c r="N4" s="1"/>
    </row>
    <row r="5" spans="1:16" ht="26.25" customHeight="1" x14ac:dyDescent="0.2">
      <c r="A5" s="140" t="s">
        <v>21</v>
      </c>
      <c r="B5" s="140"/>
      <c r="C5" s="140"/>
      <c r="D5" s="140"/>
      <c r="E5" s="52">
        <f>MAX(0.33*(SUM(O10:O24)+L10-M10)/3,0)</f>
        <v>0</v>
      </c>
      <c r="H5" s="6"/>
      <c r="I5" s="3"/>
      <c r="J5" s="3"/>
      <c r="K5" s="54"/>
      <c r="L5" s="6"/>
      <c r="M5" s="3"/>
      <c r="N5" s="1"/>
    </row>
    <row r="6" spans="1:16" ht="26.25" customHeight="1" x14ac:dyDescent="0.2">
      <c r="A6" s="141" t="s">
        <v>20</v>
      </c>
      <c r="B6" s="141"/>
      <c r="C6" s="141"/>
      <c r="D6" s="141"/>
      <c r="E6" s="53">
        <f>MAX(E4,E5)</f>
        <v>0</v>
      </c>
    </row>
    <row r="7" spans="1:16" ht="25.5" customHeight="1" x14ac:dyDescent="0.2"/>
    <row r="8" spans="1:16" ht="30.75" customHeight="1" x14ac:dyDescent="0.2">
      <c r="A8" s="139" t="s">
        <v>16</v>
      </c>
      <c r="B8" s="93" t="s">
        <v>27</v>
      </c>
      <c r="C8" s="136" t="s">
        <v>23</v>
      </c>
      <c r="D8" s="137"/>
      <c r="E8" s="137"/>
      <c r="F8" s="137"/>
      <c r="G8" s="137"/>
      <c r="H8" s="137"/>
      <c r="I8" s="137"/>
      <c r="J8" s="138"/>
      <c r="K8" s="62"/>
      <c r="L8" s="57" t="s">
        <v>24</v>
      </c>
      <c r="M8" s="90" t="s">
        <v>25</v>
      </c>
    </row>
    <row r="9" spans="1:16" ht="72.75" customHeight="1" x14ac:dyDescent="0.2">
      <c r="A9" s="139"/>
      <c r="B9" s="83" t="s">
        <v>49</v>
      </c>
      <c r="C9" s="95" t="s">
        <v>30</v>
      </c>
      <c r="D9" s="95" t="s">
        <v>36</v>
      </c>
      <c r="E9" s="95" t="s">
        <v>32</v>
      </c>
      <c r="F9" s="95" t="s">
        <v>31</v>
      </c>
      <c r="G9" s="95" t="s">
        <v>33</v>
      </c>
      <c r="H9" s="95" t="s">
        <v>37</v>
      </c>
      <c r="I9" s="45" t="s">
        <v>28</v>
      </c>
      <c r="J9" s="88" t="s">
        <v>29</v>
      </c>
      <c r="K9" s="62"/>
      <c r="L9" s="58" t="s">
        <v>26</v>
      </c>
      <c r="M9" s="59" t="s">
        <v>41</v>
      </c>
      <c r="N9" s="13"/>
      <c r="O9" s="91" t="s">
        <v>40</v>
      </c>
      <c r="P9" s="51" t="s">
        <v>39</v>
      </c>
    </row>
    <row r="10" spans="1:16" ht="21" customHeight="1" x14ac:dyDescent="0.2">
      <c r="A10" s="18">
        <v>1</v>
      </c>
      <c r="B10" s="84"/>
      <c r="C10" s="80"/>
      <c r="D10" s="46"/>
      <c r="E10" s="46"/>
      <c r="F10" s="46"/>
      <c r="G10" s="46"/>
      <c r="H10" s="46"/>
      <c r="I10" s="19">
        <f>IF(IFERROR(D10/(C10+D10),0)&lt;-1,
        -1,
         IF(IFERROR(D10/(C10+D10),0)&gt;2,
               2,
               IFERROR(D10/(C10+D10),0)))</f>
        <v>0</v>
      </c>
      <c r="J10" s="89">
        <f>IF(IFERROR(MIN(F10,D10)/(E10+F10),0)&lt;-1,
        -1,
         IF(IFERROR(MIN(F10,D10)/(E10+F10),0)&gt;2,
               2,
               IFERROR(MIN(F10,D10)/(E10+F10),0)))</f>
        <v>0</v>
      </c>
      <c r="K10" s="105"/>
      <c r="L10" s="60"/>
      <c r="M10" s="61"/>
      <c r="N10" s="13"/>
      <c r="O10" s="101">
        <f>MAX(D10-F10+G10*I10-H10*J10,0)</f>
        <v>0</v>
      </c>
      <c r="P10" s="106">
        <f t="shared" ref="P10:P24" si="0">MAX(B10,0)</f>
        <v>0</v>
      </c>
    </row>
    <row r="11" spans="1:16" ht="21" customHeight="1" x14ac:dyDescent="0.2">
      <c r="A11" s="27">
        <v>2</v>
      </c>
      <c r="B11" s="85"/>
      <c r="C11" s="80"/>
      <c r="D11" s="46"/>
      <c r="E11" s="46"/>
      <c r="F11" s="46"/>
      <c r="G11" s="46"/>
      <c r="H11" s="46"/>
      <c r="I11" s="19">
        <f>IF(IFERROR(D11/(C11+D11),0)&lt;-1,
        -1,
         IF(IFERROR(D11/(C11+D11),0)&gt;2,
               2,
               IFERROR(D11/(C11+D11),0)))</f>
        <v>0</v>
      </c>
      <c r="J11" s="89">
        <f t="shared" ref="J11:J24" si="1">IF(IFERROR(MIN(F11,D11)/(E11+F11),0)&lt;-1,
        -1,
         IF(IFERROR(MIN(F11,D11)/(E11+F11),0)&gt;2,
               2,
               IFERROR(MIN(F11,D11)/(E11+F11),0)))</f>
        <v>0</v>
      </c>
      <c r="K11" s="105"/>
      <c r="L11" s="56"/>
      <c r="N11" s="13"/>
      <c r="O11" s="101">
        <f t="shared" ref="O11:O24" si="2">MAX(D11-F11+G11*I11-H11*J11,0)</f>
        <v>0</v>
      </c>
      <c r="P11" s="106">
        <f t="shared" si="0"/>
        <v>0</v>
      </c>
    </row>
    <row r="12" spans="1:16" ht="21" customHeight="1" x14ac:dyDescent="0.2">
      <c r="A12" s="27">
        <v>3</v>
      </c>
      <c r="B12" s="85"/>
      <c r="C12" s="80"/>
      <c r="D12" s="46"/>
      <c r="E12" s="46"/>
      <c r="F12" s="46"/>
      <c r="G12" s="46"/>
      <c r="H12" s="46"/>
      <c r="I12" s="19">
        <f t="shared" ref="I12:I24" si="3">IF(IFERROR(D12/(C12+D12),0)&lt;-1,
        -1,
         IF(IFERROR(D12/(C12+D12),0)&gt;2,
               2,
               IFERROR(D12/(C12+D12),0)))</f>
        <v>0</v>
      </c>
      <c r="J12" s="89">
        <f t="shared" si="1"/>
        <v>0</v>
      </c>
      <c r="K12" s="105"/>
      <c r="L12" s="56"/>
      <c r="N12" s="13"/>
      <c r="O12" s="101">
        <f t="shared" si="2"/>
        <v>0</v>
      </c>
      <c r="P12" s="106">
        <f t="shared" si="0"/>
        <v>0</v>
      </c>
    </row>
    <row r="13" spans="1:16" ht="21" customHeight="1" x14ac:dyDescent="0.2">
      <c r="A13" s="27">
        <v>4</v>
      </c>
      <c r="B13" s="85"/>
      <c r="C13" s="80"/>
      <c r="D13" s="46"/>
      <c r="E13" s="46"/>
      <c r="F13" s="46"/>
      <c r="G13" s="46"/>
      <c r="H13" s="46"/>
      <c r="I13" s="19">
        <f t="shared" si="3"/>
        <v>0</v>
      </c>
      <c r="J13" s="89">
        <f t="shared" si="1"/>
        <v>0</v>
      </c>
      <c r="K13" s="105"/>
      <c r="L13" s="56"/>
      <c r="N13" s="13"/>
      <c r="O13" s="101">
        <f t="shared" si="2"/>
        <v>0</v>
      </c>
      <c r="P13" s="106">
        <f t="shared" si="0"/>
        <v>0</v>
      </c>
    </row>
    <row r="14" spans="1:16" ht="21" customHeight="1" x14ac:dyDescent="0.2">
      <c r="A14" s="27">
        <v>5</v>
      </c>
      <c r="B14" s="85"/>
      <c r="C14" s="80"/>
      <c r="D14" s="46"/>
      <c r="E14" s="46"/>
      <c r="F14" s="46"/>
      <c r="G14" s="46"/>
      <c r="H14" s="46"/>
      <c r="I14" s="19">
        <f t="shared" si="3"/>
        <v>0</v>
      </c>
      <c r="J14" s="89">
        <f t="shared" si="1"/>
        <v>0</v>
      </c>
      <c r="K14" s="105"/>
      <c r="L14" s="56"/>
      <c r="N14" s="13"/>
      <c r="O14" s="101">
        <f t="shared" si="2"/>
        <v>0</v>
      </c>
      <c r="P14" s="106">
        <f t="shared" si="0"/>
        <v>0</v>
      </c>
    </row>
    <row r="15" spans="1:16" ht="21" customHeight="1" x14ac:dyDescent="0.2">
      <c r="A15" s="27">
        <v>6</v>
      </c>
      <c r="B15" s="85"/>
      <c r="C15" s="80"/>
      <c r="D15" s="46"/>
      <c r="E15" s="46"/>
      <c r="F15" s="46"/>
      <c r="G15" s="46"/>
      <c r="H15" s="46"/>
      <c r="I15" s="19">
        <f t="shared" si="3"/>
        <v>0</v>
      </c>
      <c r="J15" s="89">
        <f t="shared" si="1"/>
        <v>0</v>
      </c>
      <c r="K15" s="105"/>
      <c r="L15" s="56"/>
      <c r="N15" s="13"/>
      <c r="O15" s="101">
        <f t="shared" si="2"/>
        <v>0</v>
      </c>
      <c r="P15" s="106">
        <f t="shared" si="0"/>
        <v>0</v>
      </c>
    </row>
    <row r="16" spans="1:16" ht="21" customHeight="1" x14ac:dyDescent="0.2">
      <c r="A16" s="27">
        <v>7</v>
      </c>
      <c r="B16" s="85"/>
      <c r="C16" s="80"/>
      <c r="D16" s="46"/>
      <c r="E16" s="46"/>
      <c r="F16" s="46"/>
      <c r="G16" s="46"/>
      <c r="H16" s="46"/>
      <c r="I16" s="19">
        <f t="shared" si="3"/>
        <v>0</v>
      </c>
      <c r="J16" s="89">
        <f t="shared" si="1"/>
        <v>0</v>
      </c>
      <c r="K16" s="105"/>
      <c r="L16" s="56"/>
      <c r="N16" s="13"/>
      <c r="O16" s="101">
        <f t="shared" si="2"/>
        <v>0</v>
      </c>
      <c r="P16" s="106">
        <f t="shared" si="0"/>
        <v>0</v>
      </c>
    </row>
    <row r="17" spans="1:16" ht="21" customHeight="1" x14ac:dyDescent="0.2">
      <c r="A17" s="27">
        <v>8</v>
      </c>
      <c r="B17" s="85"/>
      <c r="C17" s="80"/>
      <c r="D17" s="46"/>
      <c r="E17" s="46"/>
      <c r="F17" s="46"/>
      <c r="G17" s="46"/>
      <c r="H17" s="46"/>
      <c r="I17" s="19">
        <f t="shared" si="3"/>
        <v>0</v>
      </c>
      <c r="J17" s="89">
        <f t="shared" si="1"/>
        <v>0</v>
      </c>
      <c r="K17" s="105"/>
      <c r="L17" s="56"/>
      <c r="N17" s="13"/>
      <c r="O17" s="101">
        <f t="shared" si="2"/>
        <v>0</v>
      </c>
      <c r="P17" s="106">
        <f t="shared" si="0"/>
        <v>0</v>
      </c>
    </row>
    <row r="18" spans="1:16" ht="21" customHeight="1" x14ac:dyDescent="0.2">
      <c r="A18" s="27">
        <v>9</v>
      </c>
      <c r="B18" s="85"/>
      <c r="C18" s="80"/>
      <c r="D18" s="46"/>
      <c r="E18" s="46"/>
      <c r="F18" s="46"/>
      <c r="G18" s="46"/>
      <c r="H18" s="46"/>
      <c r="I18" s="19">
        <f t="shared" si="3"/>
        <v>0</v>
      </c>
      <c r="J18" s="89">
        <f t="shared" si="1"/>
        <v>0</v>
      </c>
      <c r="K18" s="105"/>
      <c r="L18" s="56"/>
      <c r="N18" s="13"/>
      <c r="O18" s="101">
        <f t="shared" si="2"/>
        <v>0</v>
      </c>
      <c r="P18" s="106">
        <f t="shared" si="0"/>
        <v>0</v>
      </c>
    </row>
    <row r="19" spans="1:16" ht="21" customHeight="1" x14ac:dyDescent="0.2">
      <c r="A19" s="27">
        <v>10</v>
      </c>
      <c r="B19" s="85"/>
      <c r="C19" s="80"/>
      <c r="D19" s="46"/>
      <c r="E19" s="46"/>
      <c r="F19" s="46"/>
      <c r="G19" s="46"/>
      <c r="H19" s="46"/>
      <c r="I19" s="19">
        <f t="shared" si="3"/>
        <v>0</v>
      </c>
      <c r="J19" s="89">
        <f t="shared" si="1"/>
        <v>0</v>
      </c>
      <c r="K19" s="105"/>
      <c r="L19" s="56"/>
      <c r="N19" s="13"/>
      <c r="O19" s="101">
        <f t="shared" si="2"/>
        <v>0</v>
      </c>
      <c r="P19" s="106">
        <f t="shared" si="0"/>
        <v>0</v>
      </c>
    </row>
    <row r="20" spans="1:16" ht="21" customHeight="1" x14ac:dyDescent="0.2">
      <c r="A20" s="27">
        <v>11</v>
      </c>
      <c r="B20" s="85"/>
      <c r="C20" s="80"/>
      <c r="D20" s="46"/>
      <c r="E20" s="46"/>
      <c r="F20" s="46"/>
      <c r="G20" s="46"/>
      <c r="H20" s="46"/>
      <c r="I20" s="19">
        <f t="shared" si="3"/>
        <v>0</v>
      </c>
      <c r="J20" s="89">
        <f t="shared" si="1"/>
        <v>0</v>
      </c>
      <c r="K20" s="105"/>
      <c r="L20" s="56"/>
      <c r="N20" s="13"/>
      <c r="O20" s="101">
        <f t="shared" si="2"/>
        <v>0</v>
      </c>
      <c r="P20" s="106">
        <f t="shared" si="0"/>
        <v>0</v>
      </c>
    </row>
    <row r="21" spans="1:16" ht="21" customHeight="1" x14ac:dyDescent="0.2">
      <c r="A21" s="27">
        <v>12</v>
      </c>
      <c r="B21" s="85"/>
      <c r="C21" s="80"/>
      <c r="D21" s="46"/>
      <c r="E21" s="46"/>
      <c r="F21" s="46"/>
      <c r="G21" s="46"/>
      <c r="H21" s="46"/>
      <c r="I21" s="19">
        <f t="shared" si="3"/>
        <v>0</v>
      </c>
      <c r="J21" s="89">
        <f t="shared" si="1"/>
        <v>0</v>
      </c>
      <c r="K21" s="105"/>
      <c r="L21" s="56"/>
      <c r="N21" s="13"/>
      <c r="O21" s="101">
        <f t="shared" si="2"/>
        <v>0</v>
      </c>
      <c r="P21" s="106">
        <f t="shared" si="0"/>
        <v>0</v>
      </c>
    </row>
    <row r="22" spans="1:16" ht="21" customHeight="1" x14ac:dyDescent="0.2">
      <c r="A22" s="27">
        <v>13</v>
      </c>
      <c r="B22" s="85"/>
      <c r="C22" s="80"/>
      <c r="D22" s="46"/>
      <c r="E22" s="46"/>
      <c r="F22" s="46"/>
      <c r="G22" s="46"/>
      <c r="H22" s="46"/>
      <c r="I22" s="19">
        <f t="shared" si="3"/>
        <v>0</v>
      </c>
      <c r="J22" s="89">
        <f t="shared" si="1"/>
        <v>0</v>
      </c>
      <c r="K22" s="105"/>
      <c r="L22" s="56"/>
      <c r="N22" s="13"/>
      <c r="O22" s="101">
        <f t="shared" si="2"/>
        <v>0</v>
      </c>
      <c r="P22" s="106">
        <f t="shared" si="0"/>
        <v>0</v>
      </c>
    </row>
    <row r="23" spans="1:16" ht="21" customHeight="1" x14ac:dyDescent="0.2">
      <c r="A23" s="27">
        <v>14</v>
      </c>
      <c r="B23" s="85"/>
      <c r="C23" s="80"/>
      <c r="D23" s="46"/>
      <c r="E23" s="46"/>
      <c r="F23" s="46"/>
      <c r="G23" s="46"/>
      <c r="H23" s="46"/>
      <c r="I23" s="19">
        <f t="shared" si="3"/>
        <v>0</v>
      </c>
      <c r="J23" s="89">
        <f t="shared" si="1"/>
        <v>0</v>
      </c>
      <c r="K23" s="105"/>
      <c r="L23" s="56"/>
      <c r="N23" s="13"/>
      <c r="O23" s="101">
        <f t="shared" si="2"/>
        <v>0</v>
      </c>
      <c r="P23" s="106">
        <f t="shared" si="0"/>
        <v>0</v>
      </c>
    </row>
    <row r="24" spans="1:16" ht="21" customHeight="1" x14ac:dyDescent="0.2">
      <c r="A24" s="27">
        <v>15</v>
      </c>
      <c r="B24" s="85"/>
      <c r="C24" s="80"/>
      <c r="D24" s="46"/>
      <c r="E24" s="46"/>
      <c r="F24" s="46"/>
      <c r="G24" s="46"/>
      <c r="H24" s="46"/>
      <c r="I24" s="19">
        <f t="shared" si="3"/>
        <v>0</v>
      </c>
      <c r="J24" s="89">
        <f t="shared" si="1"/>
        <v>0</v>
      </c>
      <c r="K24" s="105"/>
      <c r="L24" s="56"/>
      <c r="N24" s="13"/>
      <c r="O24" s="102">
        <f t="shared" si="2"/>
        <v>0</v>
      </c>
      <c r="P24" s="107">
        <f t="shared" si="0"/>
        <v>0</v>
      </c>
    </row>
    <row r="25" spans="1:16" ht="21" customHeight="1" x14ac:dyDescent="0.2">
      <c r="L25" s="56"/>
      <c r="N25" s="13"/>
    </row>
    <row r="26" spans="1:16" ht="21" customHeight="1" x14ac:dyDescent="0.2"/>
    <row r="27" spans="1:16" ht="21" customHeight="1" x14ac:dyDescent="0.2"/>
    <row r="28" spans="1:16" ht="21" customHeight="1" x14ac:dyDescent="0.2"/>
    <row r="29" spans="1:16" ht="21" customHeight="1" x14ac:dyDescent="0.2"/>
    <row r="30" spans="1:16" ht="21" customHeight="1" x14ac:dyDescent="0.2"/>
    <row r="31" spans="1:16" ht="21" customHeight="1" x14ac:dyDescent="0.2"/>
    <row r="32" spans="1:16" ht="21" customHeight="1" x14ac:dyDescent="0.2"/>
    <row r="33" ht="21" customHeight="1" x14ac:dyDescent="0.2"/>
    <row r="34" ht="21" customHeight="1" x14ac:dyDescent="0.2"/>
    <row r="35" ht="21" customHeight="1" x14ac:dyDescent="0.2"/>
    <row r="36" ht="21" customHeight="1" x14ac:dyDescent="0.2"/>
    <row r="37" ht="21" customHeight="1" x14ac:dyDescent="0.2"/>
    <row r="38" ht="21" customHeight="1" x14ac:dyDescent="0.2"/>
    <row r="39" ht="21" customHeight="1" x14ac:dyDescent="0.2"/>
  </sheetData>
  <sheetProtection algorithmName="SHA-512" hashValue="3GFnrAOFb2zGPNXI5Zy79Obm9yz8HjhQwDGQhJW9EnnAlHPmgT1nFUcdHBQQksRkZPYKRb8+RuBr+/Pe8ATeQw==" saltValue="AvLtwICqutX4Pzx7m6AeSw==" spinCount="100000" sheet="1" objects="1" scenarios="1" selectLockedCells="1"/>
  <mergeCells count="5">
    <mergeCell ref="C8:J8"/>
    <mergeCell ref="A8:A9"/>
    <mergeCell ref="A4:D4"/>
    <mergeCell ref="A5:D5"/>
    <mergeCell ref="A6:D6"/>
  </mergeCells>
  <pageMargins left="0.39370078740157483" right="0.39370078740157483" top="0.78740157480314965" bottom="0.78740157480314965" header="0.31496062992125984" footer="0.31496062992125984"/>
  <pageSetup paperSize="9" scale="67" orientation="portrait" verticalDpi="0" r:id="rId1"/>
  <headerFooter>
    <oddFooter>&amp;L&amp;"Calibri,Itálico"&amp;9&amp;K01+000Simulação de cálculo do CRsubs - Risco da Provisão de Sinistro&amp;R&amp;"Calibri,Itálico"&amp;9&amp;K01+000&amp;D</oddFooter>
  </headerFooter>
  <ignoredErrors>
    <ignoredError sqref="I11:I24 O10:P2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>
    <pageSetUpPr fitToPage="1"/>
  </sheetPr>
  <dimension ref="A1:L37"/>
  <sheetViews>
    <sheetView showGridLines="0" zoomScale="75" zoomScaleNormal="75" workbookViewId="0">
      <selection activeCell="L21" sqref="L21"/>
    </sheetView>
  </sheetViews>
  <sheetFormatPr defaultColWidth="18.140625" defaultRowHeight="25.5" customHeight="1" x14ac:dyDescent="0.2"/>
  <cols>
    <col min="1" max="1" width="35" style="5" customWidth="1"/>
    <col min="2" max="2" width="24" style="5" customWidth="1"/>
    <col min="3" max="3" width="24" style="4" customWidth="1"/>
    <col min="4" max="4" width="17.85546875" style="63" customWidth="1"/>
    <col min="5" max="5" width="16.85546875" style="63" customWidth="1"/>
    <col min="6" max="6" width="22.140625" style="63" customWidth="1"/>
    <col min="7" max="8" width="24.28515625" style="5" customWidth="1"/>
    <col min="9" max="9" width="9.140625" style="5" customWidth="1"/>
    <col min="10" max="10" width="17.28515625" style="5" customWidth="1"/>
    <col min="11" max="12" width="24.140625" style="5" customWidth="1"/>
    <col min="13" max="16384" width="18.140625" style="5"/>
  </cols>
  <sheetData>
    <row r="1" spans="1:12" s="97" customFormat="1" ht="25.5" customHeight="1" x14ac:dyDescent="0.2">
      <c r="A1" s="96" t="s">
        <v>42</v>
      </c>
      <c r="C1" s="98"/>
      <c r="D1" s="63"/>
      <c r="E1" s="63"/>
      <c r="F1" s="63"/>
    </row>
    <row r="2" spans="1:12" s="97" customFormat="1" ht="25.5" customHeight="1" x14ac:dyDescent="0.2">
      <c r="A2" s="100" t="s">
        <v>43</v>
      </c>
      <c r="C2" s="98"/>
      <c r="D2" s="63"/>
      <c r="E2" s="63"/>
      <c r="F2" s="63"/>
    </row>
    <row r="3" spans="1:12" s="1" customFormat="1" ht="20.25" customHeight="1" x14ac:dyDescent="0.2">
      <c r="A3" s="2"/>
      <c r="B3" s="2"/>
      <c r="D3" s="63"/>
      <c r="E3" s="63"/>
      <c r="F3" s="63"/>
    </row>
    <row r="4" spans="1:12" ht="24.75" customHeight="1" x14ac:dyDescent="0.2">
      <c r="A4" s="3"/>
      <c r="B4" s="7" t="s">
        <v>0</v>
      </c>
      <c r="C4" s="7" t="s">
        <v>1</v>
      </c>
      <c r="E4" s="142" t="s">
        <v>34</v>
      </c>
      <c r="F4" s="143"/>
      <c r="G4" s="143"/>
      <c r="H4" s="144"/>
      <c r="I4" s="63"/>
      <c r="J4" s="142" t="s">
        <v>38</v>
      </c>
      <c r="K4" s="143"/>
      <c r="L4" s="144"/>
    </row>
    <row r="5" spans="1:12" ht="24.75" customHeight="1" x14ac:dyDescent="0.2">
      <c r="A5" s="92" t="s">
        <v>34</v>
      </c>
      <c r="B5" s="48">
        <f>'Parcela Proporcional'!C7</f>
        <v>0</v>
      </c>
      <c r="C5" s="48">
        <f>'Parcela Proporcional'!D7</f>
        <v>0</v>
      </c>
      <c r="E5" s="145" t="s">
        <v>16</v>
      </c>
      <c r="F5" s="146" t="s">
        <v>45</v>
      </c>
      <c r="G5" s="146" t="s">
        <v>44</v>
      </c>
      <c r="H5" s="147" t="s">
        <v>48</v>
      </c>
      <c r="I5" s="65"/>
      <c r="J5" s="145" t="s">
        <v>16</v>
      </c>
      <c r="K5" s="146" t="s">
        <v>46</v>
      </c>
      <c r="L5" s="147" t="s">
        <v>47</v>
      </c>
    </row>
    <row r="6" spans="1:12" ht="24.75" customHeight="1" x14ac:dyDescent="0.2">
      <c r="A6" s="92" t="s">
        <v>38</v>
      </c>
      <c r="B6" s="48">
        <f>'Parcela Não Proporcional'!E6</f>
        <v>0</v>
      </c>
      <c r="C6" s="48">
        <f>'Parcela Não Proporcional'!E6</f>
        <v>0</v>
      </c>
      <c r="E6" s="111"/>
      <c r="F6" s="139"/>
      <c r="G6" s="139"/>
      <c r="H6" s="148"/>
      <c r="J6" s="111"/>
      <c r="K6" s="139"/>
      <c r="L6" s="148"/>
    </row>
    <row r="7" spans="1:12" ht="24.75" customHeight="1" x14ac:dyDescent="0.2">
      <c r="A7" s="70" t="s">
        <v>6</v>
      </c>
      <c r="B7" s="71">
        <f>B5+B6</f>
        <v>0</v>
      </c>
      <c r="C7" s="71">
        <f>C5+C6</f>
        <v>0</v>
      </c>
      <c r="E7" s="68">
        <v>1</v>
      </c>
      <c r="F7" s="68">
        <v>4</v>
      </c>
      <c r="G7" s="101">
        <f>'Parcela Proporcional'!B11+MIN('Parcela Proporcional'!C11,0)</f>
        <v>0</v>
      </c>
      <c r="H7" s="106">
        <f>('Parcela Proporcional'!D11-'Parcela Proporcional'!F11+'Parcela Proporcional'!H11*'Parcela Proporcional'!J11-'Parcela Proporcional'!I11*'Parcela Proporcional'!K11)+MIN('Parcela Proporcional'!E11-'Parcela Proporcional'!G11+'Parcela Proporcional'!H11*'Parcela Proporcional'!L11-'Parcela Proporcional'!I11*'Parcela Proporcional'!M11,0)</f>
        <v>0</v>
      </c>
      <c r="I7" s="63"/>
      <c r="J7" s="68">
        <v>1</v>
      </c>
      <c r="K7" s="101">
        <f>'Parcela Não Proporcional'!P10</f>
        <v>0</v>
      </c>
      <c r="L7" s="106">
        <f>'Parcela Não Proporcional'!O10</f>
        <v>0</v>
      </c>
    </row>
    <row r="8" spans="1:12" s="63" customFormat="1" ht="24.75" customHeight="1" x14ac:dyDescent="0.2">
      <c r="C8" s="64"/>
      <c r="E8" s="66">
        <v>2</v>
      </c>
      <c r="F8" s="66">
        <v>5</v>
      </c>
      <c r="G8" s="101">
        <f>'Parcela Proporcional'!B12+MIN('Parcela Proporcional'!C12,0)</f>
        <v>0</v>
      </c>
      <c r="H8" s="106">
        <f>('Parcela Proporcional'!D12-'Parcela Proporcional'!F12+'Parcela Proporcional'!H12*'Parcela Proporcional'!J12-'Parcela Proporcional'!I12*'Parcela Proporcional'!K12)+MIN('Parcela Proporcional'!E12-'Parcela Proporcional'!G12+'Parcela Proporcional'!H12*'Parcela Proporcional'!L12-'Parcela Proporcional'!I12*'Parcela Proporcional'!M12,0)</f>
        <v>0</v>
      </c>
      <c r="J8" s="66">
        <v>2</v>
      </c>
      <c r="K8" s="101">
        <f>'Parcela Não Proporcional'!P11</f>
        <v>0</v>
      </c>
      <c r="L8" s="106">
        <f>'Parcela Não Proporcional'!O11</f>
        <v>0</v>
      </c>
    </row>
    <row r="9" spans="1:12" s="63" customFormat="1" ht="24.75" customHeight="1" x14ac:dyDescent="0.2">
      <c r="E9" s="66">
        <v>3</v>
      </c>
      <c r="F9" s="66">
        <v>6</v>
      </c>
      <c r="G9" s="101">
        <f>'Parcela Proporcional'!B13+MIN('Parcela Proporcional'!C13,0)</f>
        <v>0</v>
      </c>
      <c r="H9" s="106">
        <f>('Parcela Proporcional'!D13-'Parcela Proporcional'!F13+'Parcela Proporcional'!H13*'Parcela Proporcional'!J13-'Parcela Proporcional'!I13*'Parcela Proporcional'!K13)+MIN('Parcela Proporcional'!E13-'Parcela Proporcional'!G13+'Parcela Proporcional'!H13*'Parcela Proporcional'!L13-'Parcela Proporcional'!I13*'Parcela Proporcional'!M13,0)</f>
        <v>0</v>
      </c>
      <c r="J9" s="66">
        <v>3</v>
      </c>
      <c r="K9" s="101">
        <f>'Parcela Não Proporcional'!P12</f>
        <v>0</v>
      </c>
      <c r="L9" s="106">
        <f>'Parcela Não Proporcional'!O12</f>
        <v>0</v>
      </c>
    </row>
    <row r="10" spans="1:12" s="63" customFormat="1" ht="24.75" customHeight="1" x14ac:dyDescent="0.2">
      <c r="E10" s="66">
        <v>4</v>
      </c>
      <c r="F10" s="66">
        <v>7</v>
      </c>
      <c r="G10" s="101">
        <f>'Parcela Proporcional'!B14+MIN('Parcela Proporcional'!C14,0)</f>
        <v>0</v>
      </c>
      <c r="H10" s="106">
        <f>('Parcela Proporcional'!D14-'Parcela Proporcional'!F14+'Parcela Proporcional'!H14*'Parcela Proporcional'!J14-'Parcela Proporcional'!I14*'Parcela Proporcional'!K14)+MIN('Parcela Proporcional'!E14-'Parcela Proporcional'!G14+'Parcela Proporcional'!H14*'Parcela Proporcional'!L14-'Parcela Proporcional'!I14*'Parcela Proporcional'!M14,0)</f>
        <v>0</v>
      </c>
      <c r="J10" s="66">
        <v>4</v>
      </c>
      <c r="K10" s="101">
        <f>'Parcela Não Proporcional'!P13</f>
        <v>0</v>
      </c>
      <c r="L10" s="106">
        <f>'Parcela Não Proporcional'!O13</f>
        <v>0</v>
      </c>
    </row>
    <row r="11" spans="1:12" ht="24.75" customHeight="1" x14ac:dyDescent="0.2">
      <c r="C11" s="5"/>
      <c r="D11" s="5"/>
      <c r="E11" s="66">
        <v>5</v>
      </c>
      <c r="F11" s="66">
        <v>8</v>
      </c>
      <c r="G11" s="101">
        <f>'Parcela Proporcional'!B15+MIN('Parcela Proporcional'!C15,0)</f>
        <v>0</v>
      </c>
      <c r="H11" s="106">
        <f>('Parcela Proporcional'!D15-'Parcela Proporcional'!F15+'Parcela Proporcional'!H15*'Parcela Proporcional'!J15-'Parcela Proporcional'!I15*'Parcela Proporcional'!K15)+MIN('Parcela Proporcional'!E15-'Parcela Proporcional'!G15+'Parcela Proporcional'!H15*'Parcela Proporcional'!L15-'Parcela Proporcional'!I15*'Parcela Proporcional'!M15,0)</f>
        <v>0</v>
      </c>
      <c r="I11" s="63"/>
      <c r="J11" s="66">
        <v>5</v>
      </c>
      <c r="K11" s="101">
        <f>'Parcela Não Proporcional'!P14</f>
        <v>0</v>
      </c>
      <c r="L11" s="106">
        <f>'Parcela Não Proporcional'!O14</f>
        <v>0</v>
      </c>
    </row>
    <row r="12" spans="1:12" ht="24.75" customHeight="1" x14ac:dyDescent="0.2">
      <c r="C12" s="5"/>
      <c r="D12" s="5"/>
      <c r="E12" s="66">
        <v>6</v>
      </c>
      <c r="F12" s="66">
        <v>9</v>
      </c>
      <c r="G12" s="101">
        <f>'Parcela Proporcional'!B16+MIN('Parcela Proporcional'!C16,0)</f>
        <v>0</v>
      </c>
      <c r="H12" s="106">
        <f>('Parcela Proporcional'!D16-'Parcela Proporcional'!F16+'Parcela Proporcional'!H16*'Parcela Proporcional'!J16-'Parcela Proporcional'!I16*'Parcela Proporcional'!K16)+MIN('Parcela Proporcional'!E16-'Parcela Proporcional'!G16+'Parcela Proporcional'!H16*'Parcela Proporcional'!L16-'Parcela Proporcional'!I16*'Parcela Proporcional'!M16,0)</f>
        <v>0</v>
      </c>
      <c r="I12" s="63"/>
      <c r="J12" s="66">
        <v>6</v>
      </c>
      <c r="K12" s="101">
        <f>'Parcela Não Proporcional'!P15</f>
        <v>0</v>
      </c>
      <c r="L12" s="106">
        <f>'Parcela Não Proporcional'!O15</f>
        <v>0</v>
      </c>
    </row>
    <row r="13" spans="1:12" ht="24.75" customHeight="1" x14ac:dyDescent="0.2">
      <c r="C13" s="5"/>
      <c r="D13" s="5"/>
      <c r="E13" s="66">
        <v>7</v>
      </c>
      <c r="F13" s="66">
        <v>11</v>
      </c>
      <c r="G13" s="101">
        <f>'Parcela Proporcional'!B17+MIN('Parcela Proporcional'!C17,0)</f>
        <v>0</v>
      </c>
      <c r="H13" s="106">
        <f>('Parcela Proporcional'!D17-'Parcela Proporcional'!F17+'Parcela Proporcional'!H17*'Parcela Proporcional'!J17-'Parcela Proporcional'!I17*'Parcela Proporcional'!K17)+MIN('Parcela Proporcional'!E17-'Parcela Proporcional'!G17+'Parcela Proporcional'!H17*'Parcela Proporcional'!L17-'Parcela Proporcional'!I17*'Parcela Proporcional'!M17,0)</f>
        <v>0</v>
      </c>
      <c r="I13" s="63"/>
      <c r="J13" s="66">
        <v>7</v>
      </c>
      <c r="K13" s="101">
        <f>'Parcela Não Proporcional'!P16</f>
        <v>0</v>
      </c>
      <c r="L13" s="106">
        <f>'Parcela Não Proporcional'!O16</f>
        <v>0</v>
      </c>
    </row>
    <row r="14" spans="1:12" ht="24.75" customHeight="1" x14ac:dyDescent="0.2">
      <c r="C14" s="5"/>
      <c r="D14" s="5"/>
      <c r="E14" s="66">
        <v>8</v>
      </c>
      <c r="F14" s="66">
        <v>12</v>
      </c>
      <c r="G14" s="101">
        <f>'Parcela Proporcional'!B18+MIN('Parcela Proporcional'!C18,0)</f>
        <v>0</v>
      </c>
      <c r="H14" s="106">
        <f>('Parcela Proporcional'!D18-'Parcela Proporcional'!F18+'Parcela Proporcional'!H18*'Parcela Proporcional'!J18-'Parcela Proporcional'!I18*'Parcela Proporcional'!K18)+MIN('Parcela Proporcional'!E18-'Parcela Proporcional'!G18+'Parcela Proporcional'!H18*'Parcela Proporcional'!L18-'Parcela Proporcional'!I18*'Parcela Proporcional'!M18,0)</f>
        <v>0</v>
      </c>
      <c r="I14" s="63"/>
      <c r="J14" s="66">
        <v>8</v>
      </c>
      <c r="K14" s="101">
        <f>'Parcela Não Proporcional'!P17</f>
        <v>0</v>
      </c>
      <c r="L14" s="106">
        <f>'Parcela Não Proporcional'!O17</f>
        <v>0</v>
      </c>
    </row>
    <row r="15" spans="1:12" ht="24.75" customHeight="1" x14ac:dyDescent="0.2">
      <c r="C15" s="5"/>
      <c r="D15" s="5"/>
      <c r="E15" s="66">
        <v>9</v>
      </c>
      <c r="F15" s="66">
        <v>13</v>
      </c>
      <c r="G15" s="101">
        <f>'Parcela Proporcional'!B19+MIN('Parcela Proporcional'!C19,0)</f>
        <v>0</v>
      </c>
      <c r="H15" s="106">
        <f>('Parcela Proporcional'!D19-'Parcela Proporcional'!F19+'Parcela Proporcional'!H19*'Parcela Proporcional'!J19-'Parcela Proporcional'!I19*'Parcela Proporcional'!K19)+MIN('Parcela Proporcional'!E19-'Parcela Proporcional'!G19+'Parcela Proporcional'!H19*'Parcela Proporcional'!L19-'Parcela Proporcional'!I19*'Parcela Proporcional'!M19,0)</f>
        <v>0</v>
      </c>
      <c r="I15" s="63"/>
      <c r="J15" s="66">
        <v>9</v>
      </c>
      <c r="K15" s="101">
        <f>'Parcela Não Proporcional'!P18</f>
        <v>0</v>
      </c>
      <c r="L15" s="106">
        <f>'Parcela Não Proporcional'!O18</f>
        <v>0</v>
      </c>
    </row>
    <row r="16" spans="1:12" ht="24.75" customHeight="1" x14ac:dyDescent="0.2">
      <c r="C16" s="5"/>
      <c r="D16" s="5"/>
      <c r="E16" s="66">
        <v>10</v>
      </c>
      <c r="F16" s="66">
        <v>15</v>
      </c>
      <c r="G16" s="101">
        <f>'Parcela Proporcional'!B20+MIN('Parcela Proporcional'!C20,0)</f>
        <v>0</v>
      </c>
      <c r="H16" s="106">
        <f>('Parcela Proporcional'!D20-'Parcela Proporcional'!F20+'Parcela Proporcional'!H20*'Parcela Proporcional'!J20-'Parcela Proporcional'!I20*'Parcela Proporcional'!K20)+MIN('Parcela Proporcional'!E20-'Parcela Proporcional'!G20+'Parcela Proporcional'!H20*'Parcela Proporcional'!L20-'Parcela Proporcional'!I20*'Parcela Proporcional'!M20,0)</f>
        <v>0</v>
      </c>
      <c r="I16" s="63"/>
      <c r="J16" s="66">
        <v>10</v>
      </c>
      <c r="K16" s="101">
        <f>'Parcela Não Proporcional'!P19</f>
        <v>0</v>
      </c>
      <c r="L16" s="106">
        <f>'Parcela Não Proporcional'!O19</f>
        <v>0</v>
      </c>
    </row>
    <row r="17" spans="3:12" ht="24.75" customHeight="1" x14ac:dyDescent="0.2">
      <c r="C17" s="5"/>
      <c r="D17" s="5"/>
      <c r="E17" s="66">
        <v>11</v>
      </c>
      <c r="F17" s="66">
        <v>16</v>
      </c>
      <c r="G17" s="101">
        <f>'Parcela Proporcional'!B21+MIN('Parcela Proporcional'!C21,0)</f>
        <v>0</v>
      </c>
      <c r="H17" s="106">
        <f>('Parcela Proporcional'!D21-'Parcela Proporcional'!F21+'Parcela Proporcional'!H21*'Parcela Proporcional'!J21-'Parcela Proporcional'!I21*'Parcela Proporcional'!K21)+MIN('Parcela Proporcional'!E21-'Parcela Proporcional'!G21+'Parcela Proporcional'!H21*'Parcela Proporcional'!L21-'Parcela Proporcional'!I21*'Parcela Proporcional'!M21,0)</f>
        <v>0</v>
      </c>
      <c r="I17" s="63"/>
      <c r="J17" s="66">
        <v>11</v>
      </c>
      <c r="K17" s="101">
        <f>'Parcela Não Proporcional'!P20</f>
        <v>0</v>
      </c>
      <c r="L17" s="106">
        <f>'Parcela Não Proporcional'!O20</f>
        <v>0</v>
      </c>
    </row>
    <row r="18" spans="3:12" ht="24.75" customHeight="1" x14ac:dyDescent="0.2">
      <c r="C18" s="5"/>
      <c r="D18" s="5"/>
      <c r="E18" s="66">
        <v>12</v>
      </c>
      <c r="F18" s="66">
        <v>17</v>
      </c>
      <c r="G18" s="101">
        <f>'Parcela Proporcional'!B22+MIN('Parcela Proporcional'!C22,0)</f>
        <v>0</v>
      </c>
      <c r="H18" s="106">
        <f>('Parcela Proporcional'!D22-'Parcela Proporcional'!F22+'Parcela Proporcional'!H22*'Parcela Proporcional'!J22-'Parcela Proporcional'!I22*'Parcela Proporcional'!K22)+MIN('Parcela Proporcional'!E22-'Parcela Proporcional'!G22+'Parcela Proporcional'!H22*'Parcela Proporcional'!L22-'Parcela Proporcional'!I22*'Parcela Proporcional'!M22,0)</f>
        <v>0</v>
      </c>
      <c r="I18" s="63"/>
      <c r="J18" s="66">
        <v>12</v>
      </c>
      <c r="K18" s="101">
        <f>'Parcela Não Proporcional'!P21</f>
        <v>0</v>
      </c>
      <c r="L18" s="106">
        <f>'Parcela Não Proporcional'!O21</f>
        <v>0</v>
      </c>
    </row>
    <row r="19" spans="3:12" ht="24.75" customHeight="1" x14ac:dyDescent="0.2">
      <c r="C19" s="5"/>
      <c r="D19" s="5"/>
      <c r="E19" s="66">
        <v>13</v>
      </c>
      <c r="F19" s="66">
        <v>14</v>
      </c>
      <c r="G19" s="101">
        <f>'Parcela Proporcional'!B23+MIN('Parcela Proporcional'!C23,0)</f>
        <v>0</v>
      </c>
      <c r="H19" s="106">
        <f>('Parcela Proporcional'!D23-'Parcela Proporcional'!F23+'Parcela Proporcional'!H23*'Parcela Proporcional'!J23-'Parcela Proporcional'!I23*'Parcela Proporcional'!K23)+MIN('Parcela Proporcional'!E23-'Parcela Proporcional'!G23+'Parcela Proporcional'!H23*'Parcela Proporcional'!L23-'Parcela Proporcional'!I23*'Parcela Proporcional'!M23,0)</f>
        <v>0</v>
      </c>
      <c r="I19" s="63"/>
      <c r="J19" s="66">
        <v>13</v>
      </c>
      <c r="K19" s="101">
        <f>'Parcela Não Proporcional'!P22</f>
        <v>0</v>
      </c>
      <c r="L19" s="106">
        <f>'Parcela Não Proporcional'!O22</f>
        <v>0</v>
      </c>
    </row>
    <row r="20" spans="3:12" ht="24.75" customHeight="1" x14ac:dyDescent="0.2">
      <c r="C20" s="5"/>
      <c r="D20" s="5"/>
      <c r="E20" s="66">
        <v>14</v>
      </c>
      <c r="F20" s="66">
        <v>7</v>
      </c>
      <c r="G20" s="101">
        <f>'Parcela Proporcional'!B24+MIN('Parcela Proporcional'!C24,0)</f>
        <v>0</v>
      </c>
      <c r="H20" s="106">
        <f>('Parcela Proporcional'!D24-'Parcela Proporcional'!F24+'Parcela Proporcional'!H24*'Parcela Proporcional'!J24-'Parcela Proporcional'!I24*'Parcela Proporcional'!K24)+MIN('Parcela Proporcional'!E24-'Parcela Proporcional'!G24+'Parcela Proporcional'!H24*'Parcela Proporcional'!L24-'Parcela Proporcional'!I24*'Parcela Proporcional'!M24,0)</f>
        <v>0</v>
      </c>
      <c r="I20" s="63"/>
      <c r="J20" s="66">
        <v>14</v>
      </c>
      <c r="K20" s="101">
        <f>'Parcela Não Proporcional'!P23</f>
        <v>0</v>
      </c>
      <c r="L20" s="106">
        <f>'Parcela Não Proporcional'!O23</f>
        <v>0</v>
      </c>
    </row>
    <row r="21" spans="3:12" ht="24.75" customHeight="1" x14ac:dyDescent="0.2">
      <c r="C21" s="5"/>
      <c r="D21" s="5"/>
      <c r="E21" s="69">
        <v>15</v>
      </c>
      <c r="F21" s="69">
        <v>7</v>
      </c>
      <c r="G21" s="102">
        <f>'Parcela Proporcional'!B25+MIN('Parcela Proporcional'!C25,0)</f>
        <v>0</v>
      </c>
      <c r="H21" s="107">
        <f>('Parcela Proporcional'!D25-'Parcela Proporcional'!F25+'Parcela Proporcional'!H25*'Parcela Proporcional'!J25-'Parcela Proporcional'!I25*'Parcela Proporcional'!K25)+MIN('Parcela Proporcional'!E25-'Parcela Proporcional'!G25+'Parcela Proporcional'!H25*'Parcela Proporcional'!L25-'Parcela Proporcional'!I25*'Parcela Proporcional'!M25,0)</f>
        <v>0</v>
      </c>
      <c r="I21" s="63"/>
      <c r="J21" s="69">
        <v>15</v>
      </c>
      <c r="K21" s="102">
        <f>'Parcela Não Proporcional'!P24</f>
        <v>0</v>
      </c>
      <c r="L21" s="107">
        <f>'Parcela Não Proporcional'!O24</f>
        <v>0</v>
      </c>
    </row>
    <row r="22" spans="3:12" ht="24.75" customHeight="1" x14ac:dyDescent="0.2">
      <c r="C22" s="5"/>
      <c r="D22" s="5"/>
      <c r="E22" s="5"/>
      <c r="F22" s="5"/>
    </row>
    <row r="23" spans="3:12" ht="25.5" customHeight="1" x14ac:dyDescent="0.2">
      <c r="C23" s="5"/>
      <c r="D23" s="5"/>
      <c r="E23" s="5"/>
      <c r="F23" s="5"/>
    </row>
    <row r="24" spans="3:12" ht="25.5" customHeight="1" x14ac:dyDescent="0.2">
      <c r="C24" s="5"/>
      <c r="D24" s="5"/>
      <c r="E24" s="5"/>
      <c r="F24" s="5"/>
    </row>
    <row r="25" spans="3:12" ht="25.5" customHeight="1" x14ac:dyDescent="0.2">
      <c r="C25" s="5"/>
      <c r="D25" s="5"/>
      <c r="E25" s="5"/>
      <c r="F25" s="5"/>
    </row>
    <row r="26" spans="3:12" ht="25.5" customHeight="1" x14ac:dyDescent="0.2">
      <c r="E26" s="5"/>
      <c r="F26" s="5"/>
    </row>
    <row r="27" spans="3:12" ht="25.5" customHeight="1" x14ac:dyDescent="0.2">
      <c r="E27" s="5"/>
      <c r="F27" s="5"/>
    </row>
    <row r="28" spans="3:12" ht="25.5" customHeight="1" x14ac:dyDescent="0.2">
      <c r="E28" s="5"/>
      <c r="F28" s="5"/>
    </row>
    <row r="29" spans="3:12" ht="25.5" customHeight="1" x14ac:dyDescent="0.2">
      <c r="E29" s="5"/>
      <c r="F29" s="5"/>
    </row>
    <row r="30" spans="3:12" ht="25.5" customHeight="1" x14ac:dyDescent="0.2">
      <c r="E30" s="5"/>
      <c r="F30" s="5"/>
    </row>
    <row r="31" spans="3:12" ht="25.5" customHeight="1" x14ac:dyDescent="0.2">
      <c r="E31" s="5"/>
      <c r="F31" s="5"/>
    </row>
    <row r="32" spans="3:12" ht="25.5" customHeight="1" x14ac:dyDescent="0.2">
      <c r="E32" s="5"/>
      <c r="F32" s="5"/>
    </row>
    <row r="33" spans="5:6" ht="25.5" customHeight="1" x14ac:dyDescent="0.2">
      <c r="E33" s="5"/>
      <c r="F33" s="5"/>
    </row>
    <row r="34" spans="5:6" ht="25.5" customHeight="1" x14ac:dyDescent="0.2">
      <c r="E34" s="5"/>
      <c r="F34" s="5"/>
    </row>
    <row r="35" spans="5:6" ht="25.5" customHeight="1" x14ac:dyDescent="0.2">
      <c r="E35" s="5"/>
      <c r="F35" s="5"/>
    </row>
    <row r="36" spans="5:6" ht="25.5" customHeight="1" x14ac:dyDescent="0.2">
      <c r="E36" s="5"/>
      <c r="F36" s="5"/>
    </row>
    <row r="37" spans="5:6" ht="25.5" customHeight="1" x14ac:dyDescent="0.2">
      <c r="E37" s="5"/>
      <c r="F37" s="5"/>
    </row>
  </sheetData>
  <sheetProtection algorithmName="SHA-512" hashValue="LFXOeaZsya7dhATRIRz0bmnBA5g+QKaMOXy+JFa2g+H2kv7VRyJQYf3QRSlkB2ixrniYrxv6D86wmBCG87FHDw==" saltValue="6ETF64zAhEcXIIdZFA4sKQ==" spinCount="100000" sheet="1" objects="1" scenarios="1" selectLockedCells="1"/>
  <mergeCells count="9">
    <mergeCell ref="E4:H4"/>
    <mergeCell ref="J4:L4"/>
    <mergeCell ref="E5:E6"/>
    <mergeCell ref="F5:F6"/>
    <mergeCell ref="G5:G6"/>
    <mergeCell ref="H5:H6"/>
    <mergeCell ref="J5:J6"/>
    <mergeCell ref="K5:K6"/>
    <mergeCell ref="L5:L6"/>
  </mergeCells>
  <phoneticPr fontId="0" type="noConversion"/>
  <pageMargins left="0.39370078740157483" right="0.39370078740157483" top="0.78740157480314965" bottom="0.78740157480314965" header="0.31496062992125984" footer="0.31496062992125984"/>
  <pageSetup paperSize="9" scale="49" orientation="portrait" r:id="rId1"/>
  <headerFooter>
    <oddFooter>&amp;L&amp;"Calibri,Itálico"&amp;9&amp;K01+000Simulação de cálculo do CRsubs&amp;R&amp;"Calibri,Itálico"&amp;9&amp;K01+000&amp;D</oddFooter>
  </headerFooter>
  <ignoredErrors>
    <ignoredError sqref="G7:H21 K7:L2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Parcela Proporcional</vt:lpstr>
      <vt:lpstr>Parcela Não Proporcional</vt:lpstr>
      <vt:lpstr>Cálculo CRsubs</vt:lpstr>
      <vt:lpstr>'Parcela Não Proporcional'!Titulos_de_impressao</vt:lpstr>
      <vt:lpstr>'Parcela Proporcional'!Titulos_de_impressao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JULIANOV</dc:creator>
  <cp:lastModifiedBy>marconicj</cp:lastModifiedBy>
  <cp:lastPrinted>2013-04-26T20:52:28Z</cp:lastPrinted>
  <dcterms:created xsi:type="dcterms:W3CDTF">2013-03-27T17:16:28Z</dcterms:created>
  <dcterms:modified xsi:type="dcterms:W3CDTF">2016-06-09T13:08:07Z</dcterms:modified>
</cp:coreProperties>
</file>