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lene\CORP\DITEC\CGSOA\COARI\DIRIS\DIRIS Arquivos\Projetos DIRIS\Atualização site SUSEP - Capitais de Risco\CRcred\"/>
    </mc:Choice>
  </mc:AlternateContent>
  <bookViews>
    <workbookView xWindow="360" yWindow="45" windowWidth="20955" windowHeight="9465"/>
  </bookViews>
  <sheets>
    <sheet name="Parcela 1 - Cap (Q88)" sheetId="3" r:id="rId1"/>
    <sheet name="Parcela 2 (Q90)" sheetId="5" r:id="rId2"/>
    <sheet name="Cálculo CRcred" sheetId="4" r:id="rId3"/>
  </sheets>
  <definedNames>
    <definedName name="_xlnm.Print_Area" localSheetId="2">'Cálculo CRcred'!$A:$D</definedName>
    <definedName name="_xlnm.Print_Area" localSheetId="0">'Parcela 1 - Cap (Q88)'!$A:$N</definedName>
    <definedName name="_xlnm.Print_Area" localSheetId="1">'Parcela 2 (Q90)'!$A:$Q</definedName>
    <definedName name="_xlnm.Print_Titles" localSheetId="1">'Parcela 2 (Q90)'!$1:$5</definedName>
  </definedNames>
  <calcPr calcId="152511"/>
</workbook>
</file>

<file path=xl/calcChain.xml><?xml version="1.0" encoding="utf-8"?>
<calcChain xmlns="http://schemas.openxmlformats.org/spreadsheetml/2006/main">
  <c r="R50" i="5" l="1"/>
  <c r="R51" i="5"/>
  <c r="R41" i="5"/>
  <c r="R40" i="5"/>
  <c r="N52" i="5" l="1"/>
  <c r="P50" i="5" s="1"/>
  <c r="N49" i="5"/>
  <c r="N47" i="5"/>
  <c r="Q47" i="5" s="1"/>
  <c r="N45" i="5"/>
  <c r="Q45" i="5" s="1"/>
  <c r="N44" i="5"/>
  <c r="Q44" i="5" s="1"/>
  <c r="N42" i="5"/>
  <c r="Q42" i="5" s="1"/>
  <c r="N39" i="5"/>
  <c r="Q39" i="5" s="1"/>
  <c r="N37" i="5"/>
  <c r="Q37" i="5" s="1"/>
  <c r="N35" i="5"/>
  <c r="Q35" i="5" s="1"/>
  <c r="N33" i="5"/>
  <c r="Q33" i="5" s="1"/>
  <c r="N31" i="5"/>
  <c r="Q31" i="5" s="1"/>
  <c r="N29" i="5"/>
  <c r="Q29" i="5" s="1"/>
  <c r="N27" i="5"/>
  <c r="Q27" i="5" s="1"/>
  <c r="P26" i="5"/>
  <c r="N26" i="5"/>
  <c r="Q26" i="5" s="1"/>
  <c r="N24" i="5"/>
  <c r="N25" i="5" s="1"/>
  <c r="Q25" i="5" s="1"/>
  <c r="N22" i="5"/>
  <c r="N23" i="5" s="1"/>
  <c r="Q23" i="5" s="1"/>
  <c r="N20" i="5"/>
  <c r="N21" i="5" s="1"/>
  <c r="Q21" i="5" s="1"/>
  <c r="N19" i="5"/>
  <c r="Q19" i="5" s="1"/>
  <c r="N17" i="5"/>
  <c r="Q17" i="5" s="1"/>
  <c r="N15" i="5"/>
  <c r="Q15" i="5" s="1"/>
  <c r="N13" i="5"/>
  <c r="N14" i="5" s="1"/>
  <c r="Q14" i="5" s="1"/>
  <c r="N11" i="5"/>
  <c r="Q11" i="5" s="1"/>
  <c r="N9" i="5"/>
  <c r="Q9" i="5" s="1"/>
  <c r="N8" i="5"/>
  <c r="Q8" i="5" s="1"/>
  <c r="N7" i="5"/>
  <c r="Q7" i="5" s="1"/>
  <c r="N6" i="5"/>
  <c r="Q6" i="5" s="1"/>
  <c r="M6" i="3"/>
  <c r="M7" i="3"/>
  <c r="DF10" i="4"/>
  <c r="Q20" i="5" l="1"/>
  <c r="N40" i="5"/>
  <c r="P49" i="5"/>
  <c r="Q49" i="5" s="1"/>
  <c r="P51" i="5"/>
  <c r="Q24" i="5"/>
  <c r="N28" i="5"/>
  <c r="Q28" i="5" s="1"/>
  <c r="N36" i="5"/>
  <c r="Q36" i="5" s="1"/>
  <c r="N32" i="5"/>
  <c r="Q32" i="5" s="1"/>
  <c r="N50" i="5"/>
  <c r="Q13" i="5"/>
  <c r="N10" i="5"/>
  <c r="Q10" i="5" s="1"/>
  <c r="N12" i="5"/>
  <c r="Q12" i="5" s="1"/>
  <c r="N16" i="5"/>
  <c r="Q16" i="5" s="1"/>
  <c r="N18" i="5"/>
  <c r="Q18" i="5" s="1"/>
  <c r="Q22" i="5"/>
  <c r="N30" i="5"/>
  <c r="Q30" i="5" s="1"/>
  <c r="N34" i="5"/>
  <c r="Q34" i="5" s="1"/>
  <c r="N38" i="5"/>
  <c r="Q38" i="5" s="1"/>
  <c r="M8" i="3"/>
  <c r="M10" i="3" s="1"/>
  <c r="B6" i="4" s="1"/>
  <c r="N43" i="5"/>
  <c r="Q43" i="5" s="1"/>
  <c r="N46" i="5"/>
  <c r="Q46" i="5" s="1"/>
  <c r="N48" i="5"/>
  <c r="Q48" i="5" s="1"/>
  <c r="Q50" i="5" l="1"/>
  <c r="N51" i="5"/>
  <c r="Q51" i="5" s="1"/>
  <c r="Q40" i="5"/>
  <c r="N41" i="5"/>
  <c r="Q41" i="5" s="1"/>
  <c r="N53" i="5" l="1"/>
  <c r="B7" i="4" s="1"/>
  <c r="B8" i="4" s="1"/>
</calcChain>
</file>

<file path=xl/sharedStrings.xml><?xml version="1.0" encoding="utf-8"?>
<sst xmlns="http://schemas.openxmlformats.org/spreadsheetml/2006/main" count="74" uniqueCount="72">
  <si>
    <t>Fator de Ponderação de Risco</t>
  </si>
  <si>
    <t>Capital Adicional</t>
  </si>
  <si>
    <t>FPR * Exposição</t>
  </si>
  <si>
    <t>01. Créditos a receber - transferência de carteira de capitalização</t>
  </si>
  <si>
    <t>Dados da Sociedade Supervisionada para Aplicação da Fórmula Padrão SUSEP</t>
  </si>
  <si>
    <t>Valor 
(R$)</t>
  </si>
  <si>
    <t>Valor (R$)</t>
  </si>
  <si>
    <t>Fator de Ponderação de Risco - FPR  (em %)</t>
  </si>
  <si>
    <t>Dados de Sociedades de Capitalização Contrapartes para Aplicação da Fórmula Padrão SUSEP</t>
  </si>
  <si>
    <t>Aplicação da Fórmula Padrão SUSEP</t>
  </si>
  <si>
    <t>Provisão de Benef. a Conceder PGBL/VGBL (R$)</t>
  </si>
  <si>
    <t>CRcred</t>
  </si>
  <si>
    <t>Capital de Risco de Crédito - Parcela 1 (CRcred1)</t>
  </si>
  <si>
    <t>Resolução CNSP nº 321/2015</t>
  </si>
  <si>
    <t>Capital de Risco de Crédito - Parcela 2 (CRcred2)</t>
  </si>
  <si>
    <t>Quadro 88 - Capital de Risco de Crédito - Parcela 1 (CRCred1) - Capitalização</t>
  </si>
  <si>
    <t>Valor Ajustado (R$)</t>
  </si>
  <si>
    <t>Valor Ajustado
(R$)</t>
  </si>
  <si>
    <t>EXPOSIÇÃO AO RISCO DE CRÉDITO EM CONFORMIDADE COM RESOLUÇÃO CNSP 321/2015</t>
  </si>
  <si>
    <t>Quadro 90 - Capital de Risco de Crédito - Parcela 2 (CRCred2)</t>
  </si>
  <si>
    <t>CAPITAL DE RISCO DE CRÉDITO - PARCELA 2</t>
  </si>
  <si>
    <t>Capital de Risco de Crédito (CRcred)</t>
  </si>
  <si>
    <t>CRcred1</t>
  </si>
  <si>
    <t>CRcred2</t>
  </si>
  <si>
    <t>02. (-) Redução ao valor recuperável</t>
  </si>
  <si>
    <t>01. Depósitos bancários</t>
  </si>
  <si>
    <t>02. Valores em trânsito</t>
  </si>
  <si>
    <t>03. Aplicações no mercado aberto</t>
  </si>
  <si>
    <t>04. Depósitos judiciais e fiscais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</si>
  <si>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</si>
  <si>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</si>
  <si>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</si>
  <si>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</si>
  <si>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</si>
  <si>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</si>
  <si>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</si>
  <si>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</si>
  <si>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</si>
  <si>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</si>
  <si>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</si>
  <si>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</si>
  <si>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</si>
  <si>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</si>
  <si>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</si>
  <si>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</si>
  <si>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21. Custos de aquisição difer ref comissões pagas aos corret., agenciad. e estipul.</t>
  </si>
  <si>
    <t>22. Títulos públicos de RF não federais</t>
  </si>
  <si>
    <t>23. (-) Redução ao valor recuperável – Títulos públicos de RF não federais</t>
  </si>
  <si>
    <t>24. Títulos privados de RF emitidos por instituição não financeira</t>
  </si>
  <si>
    <t>25. (-) Redução ao val recuper-Tít privado de RF emitidos por instituição não financ</t>
  </si>
  <si>
    <t>26. Títulos de RV, não classificados como ações, derivativos e ouro</t>
  </si>
  <si>
    <t>27. (-) Redução val recuper–Tít RV, não classificados como ações, derivativos e ouro</t>
  </si>
  <si>
    <t>28. Outras aplicações</t>
  </si>
  <si>
    <t>29. (-) Redução ao valor recuperável – Outras aplicações</t>
  </si>
  <si>
    <t>30. Valores a receber de operações com previdência complementar</t>
  </si>
  <si>
    <t>31. (-) Redução val recuper – Valores a receber de operações com prev complementar</t>
  </si>
  <si>
    <t>32. Créditos com operações de capitalização</t>
  </si>
  <si>
    <t>33. (-) Redução ao valor recuperável – Operações de capitalização</t>
  </si>
  <si>
    <t>34. Outros créditos operacionais</t>
  </si>
  <si>
    <t>35. (-) Parcela dos outros créditos operacionais relativa à operação do DPVAT</t>
  </si>
  <si>
    <t>36. (-) Redução ao valor recuperável – Outros créditos operacionais</t>
  </si>
  <si>
    <t>37. Títulos e créditos a receber</t>
  </si>
  <si>
    <t>38. (-) Redução ao valor recuperável – Títulos e créditos a receber</t>
  </si>
  <si>
    <t>39. Cheques e ordens a receber</t>
  </si>
  <si>
    <t>40. Créditos tributários e previdenciários decorrentes de ajustes temporais</t>
  </si>
  <si>
    <t>41. (-) Redução val recuper – Créditos tributários decorrentes de ajustes temporais</t>
  </si>
  <si>
    <t>42. Demais créditos tributários e previdenciários</t>
  </si>
  <si>
    <t>43. (-) Redução ao valor recuperável – Demais créditos tributários e previdenciários</t>
  </si>
  <si>
    <t>44. Quotas de Fundos de Investimento</t>
  </si>
  <si>
    <t>45. (-) Parcela das quotas de fundos investim relativa à PMBaC dos planos PGBL/VGBL</t>
  </si>
  <si>
    <t>46. (-) Parcela das quotas de fundos de investimento relativa à operação do DPVAT</t>
  </si>
  <si>
    <t>47. Fator de ponderação do risco - Quotas de fundos de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</si>
</sst>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  <numFmt numFmtId="168" formatCode="#,##0.00%;[Red]\(#,##0.00%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4.9989318521683403E-2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8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7" fontId="0" fillId="0" borderId="8" xfId="3" applyNumberFormat="1" applyFont="1" applyBorder="1" applyAlignment="1">
      <alignment horizontal="right" vertical="center" indent="1"/>
    </xf>
    <xf numFmtId="167" fontId="0" fillId="4" borderId="8" xfId="3" applyNumberFormat="1" applyFont="1" applyFill="1" applyBorder="1" applyAlignment="1" applyProtection="1">
      <alignment horizontal="right" vertical="center" indent="1"/>
      <protection locked="0"/>
    </xf>
    <xf numFmtId="9" fontId="0" fillId="0" borderId="8" xfId="1" applyFont="1" applyBorder="1" applyAlignment="1">
      <alignment horizontal="center" vertical="center"/>
    </xf>
    <xf numFmtId="9" fontId="0" fillId="0" borderId="8" xfId="1" applyFont="1" applyFill="1" applyBorder="1" applyAlignment="1">
      <alignment horizontal="center" vertical="center"/>
    </xf>
    <xf numFmtId="9" fontId="0" fillId="0" borderId="8" xfId="1" applyNumberFormat="1" applyFont="1" applyFill="1" applyBorder="1" applyAlignment="1">
      <alignment horizontal="center" vertical="center"/>
    </xf>
    <xf numFmtId="167" fontId="0" fillId="0" borderId="8" xfId="3" applyNumberFormat="1" applyFont="1" applyFill="1" applyBorder="1" applyAlignment="1">
      <alignment horizontal="right" vertical="center" indent="1"/>
    </xf>
    <xf numFmtId="10" fontId="0" fillId="0" borderId="8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right" vertical="center" indent="1"/>
    </xf>
    <xf numFmtId="168" fontId="0" fillId="4" borderId="8" xfId="1" applyNumberFormat="1" applyFont="1" applyFill="1" applyBorder="1" applyAlignment="1" applyProtection="1">
      <alignment horizontal="right" vertical="center" indent="1"/>
      <protection locked="0"/>
    </xf>
    <xf numFmtId="9" fontId="0" fillId="0" borderId="0" xfId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68" fontId="0" fillId="0" borderId="8" xfId="1" applyNumberFormat="1" applyFont="1" applyFill="1" applyBorder="1" applyAlignment="1" applyProtection="1">
      <alignment horizontal="right" vertical="center" indent="1"/>
    </xf>
    <xf numFmtId="0" fontId="2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3" fontId="0" fillId="0" borderId="0" xfId="3" applyFont="1" applyFill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164" fontId="6" fillId="0" borderId="8" xfId="2" applyFont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7" fontId="0" fillId="0" borderId="8" xfId="5" applyNumberFormat="1" applyFont="1" applyBorder="1" applyAlignment="1">
      <alignment horizontal="right" vertical="center" indent="1"/>
    </xf>
    <xf numFmtId="167" fontId="0" fillId="4" borderId="8" xfId="5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5" applyNumberFormat="1" applyFont="1" applyFill="1" applyBorder="1" applyAlignment="1">
      <alignment horizontal="right" vertical="center" indent="1"/>
    </xf>
    <xf numFmtId="0" fontId="0" fillId="0" borderId="8" xfId="0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3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</cellXfs>
  <cellStyles count="6">
    <cellStyle name="Moeda" xfId="2" builtinId="4"/>
    <cellStyle name="Normal" xfId="0" builtinId="0"/>
    <cellStyle name="Normal 2 2" xfId="4"/>
    <cellStyle name="Porcentagem" xfId="1" builtinId="5"/>
    <cellStyle name="Separador de milhares 2" xfId="3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1009151</xdr:colOff>
      <xdr:row>0</xdr:row>
      <xdr:rowOff>78440</xdr:rowOff>
    </xdr:from>
    <xdr:to>
      <xdr:col>14</xdr:col>
      <xdr:colOff>23033</xdr:colOff>
      <xdr:row>2</xdr:row>
      <xdr:rowOff>151839</xdr:rowOff>
    </xdr:to>
    <xdr:sp macro="" textlink="">
      <xdr:nvSpPr>
        <xdr:cNvPr id="2" name="CaixaDeTexto 1"/>
        <xdr:cNvSpPr txBox="1"/>
      </xdr:nvSpPr>
      <xdr:spPr>
        <a:xfrm>
          <a:off x="8936068" y="78440"/>
          <a:ext cx="1786715" cy="6343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560293</xdr:colOff>
      <xdr:row>0</xdr:row>
      <xdr:rowOff>112058</xdr:rowOff>
    </xdr:from>
    <xdr:to>
      <xdr:col>16</xdr:col>
      <xdr:colOff>1355911</xdr:colOff>
      <xdr:row>2</xdr:row>
      <xdr:rowOff>185457</xdr:rowOff>
    </xdr:to>
    <xdr:sp macro="" textlink="">
      <xdr:nvSpPr>
        <xdr:cNvPr id="2" name="CaixaDeTexto 1"/>
        <xdr:cNvSpPr txBox="1"/>
      </xdr:nvSpPr>
      <xdr:spPr>
        <a:xfrm>
          <a:off x="12505764" y="112058"/>
          <a:ext cx="1781735" cy="633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showGridLines="0" tabSelected="1" zoomScale="90" zoomScaleNormal="90" workbookViewId="0">
      <selection activeCell="N6" sqref="N6"/>
    </sheetView>
  </sheetViews>
  <sheetFormatPr defaultRowHeight="15" x14ac:dyDescent="0.25"/>
  <cols>
    <col min="1" max="1" width="9.85546875" style="2" customWidth="1"/>
    <col min="2" max="2" width="4.7109375" style="2" customWidth="1"/>
    <col min="3" max="3" width="5.7109375" style="2" customWidth="1"/>
    <col min="4" max="4" width="4.7109375" style="2" customWidth="1"/>
    <col min="5" max="5" width="5.7109375" style="2" customWidth="1"/>
    <col min="6" max="6" width="8.7109375" style="2" customWidth="1"/>
    <col min="7" max="7" width="5.5703125" style="2" customWidth="1"/>
    <col min="8" max="8" width="6.42578125" style="2" customWidth="1"/>
    <col min="9" max="9" width="8.42578125" style="2" customWidth="1"/>
    <col min="10" max="11" width="9.140625" style="2" customWidth="1"/>
    <col min="12" max="12" width="40.42578125" style="2" customWidth="1"/>
    <col min="13" max="14" width="20.7109375" style="2" customWidth="1"/>
    <col min="15" max="15" width="15.85546875" style="2" customWidth="1"/>
    <col min="16" max="21" width="16.7109375" style="2" customWidth="1"/>
    <col min="22" max="22" width="5.7109375" style="2" customWidth="1"/>
    <col min="23" max="23" width="10.7109375" style="2" customWidth="1"/>
    <col min="24" max="24" width="16.7109375" style="2" customWidth="1"/>
    <col min="25" max="16384" width="9.140625" style="2"/>
  </cols>
  <sheetData>
    <row r="1" spans="1:16" ht="23.25" x14ac:dyDescent="0.25">
      <c r="A1" s="1" t="s">
        <v>12</v>
      </c>
    </row>
    <row r="2" spans="1:16" ht="21" x14ac:dyDescent="0.25">
      <c r="A2" s="7" t="s">
        <v>8</v>
      </c>
    </row>
    <row r="3" spans="1:16" ht="21" x14ac:dyDescent="0.25">
      <c r="A3" s="8" t="s">
        <v>13</v>
      </c>
    </row>
    <row r="4" spans="1:16" ht="30" customHeight="1" x14ac:dyDescent="0.25">
      <c r="A4" s="4"/>
      <c r="O4" s="3"/>
      <c r="P4" s="3"/>
    </row>
    <row r="5" spans="1:16" ht="24.95" customHeight="1" x14ac:dyDescent="0.25">
      <c r="A5" s="39" t="s">
        <v>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28" t="s">
        <v>16</v>
      </c>
      <c r="N5" s="27" t="s">
        <v>6</v>
      </c>
      <c r="O5" s="3"/>
      <c r="P5" s="3"/>
    </row>
    <row r="6" spans="1:16" ht="20.100000000000001" customHeight="1" x14ac:dyDescent="0.25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2">
        <f>MAX(0,N6)</f>
        <v>0</v>
      </c>
      <c r="N6" s="13"/>
      <c r="O6" s="3"/>
      <c r="P6" s="3"/>
    </row>
    <row r="7" spans="1:16" ht="20.100000000000001" customHeight="1" x14ac:dyDescent="0.25">
      <c r="A7" s="43" t="s">
        <v>24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12">
        <f>ABS(N7)</f>
        <v>0</v>
      </c>
      <c r="N7" s="13"/>
      <c r="O7" s="3"/>
      <c r="P7" s="3"/>
    </row>
    <row r="8" spans="1:16" ht="20.100000000000001" customHeight="1" x14ac:dyDescent="0.25">
      <c r="A8" s="41" t="s">
        <v>18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17">
        <f>MAX(0, M6 - M7)</f>
        <v>0</v>
      </c>
      <c r="N8" s="29"/>
      <c r="O8" s="3"/>
      <c r="P8" s="3"/>
    </row>
    <row r="9" spans="1:16" ht="20.100000000000001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 t="s">
        <v>7</v>
      </c>
      <c r="M9" s="25">
        <v>1.9300000000000001E-2</v>
      </c>
      <c r="O9" s="3"/>
      <c r="P9" s="3"/>
    </row>
    <row r="10" spans="1:16" ht="20.100000000000001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6" t="s">
        <v>2</v>
      </c>
      <c r="M10" s="17">
        <f>M8*M9</f>
        <v>0</v>
      </c>
    </row>
  </sheetData>
  <sheetProtection password="A9BD" sheet="1" objects="1" scenarios="1" selectLockedCells="1"/>
  <mergeCells count="4">
    <mergeCell ref="A6:L6"/>
    <mergeCell ref="A5:L5"/>
    <mergeCell ref="A8:L8"/>
    <mergeCell ref="A7:L7"/>
  </mergeCells>
  <pageMargins left="0.51181102362204722" right="0.51181102362204722" top="0.39370078740157483" bottom="0.59055118110236227" header="0.31496062992125984" footer="0.31496062992125984"/>
  <pageSetup paperSize="9" scale="84" orientation="landscape" r:id="rId1"/>
  <headerFooter>
    <oddFooter>&amp;L&amp;"-,Itálico"&amp;9Simulação de cálculo do CAcred (Q88)&amp;C&amp;"-,Itálico"&amp;9&amp;P/&amp;N&amp;R&amp;"-,Itálico"&amp;9&amp;D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zoomScale="85" zoomScaleNormal="85" workbookViewId="0">
      <selection activeCell="O6" sqref="O6"/>
    </sheetView>
  </sheetViews>
  <sheetFormatPr defaultRowHeight="15" x14ac:dyDescent="0.25"/>
  <cols>
    <col min="1" max="2" width="10.7109375" style="2" customWidth="1"/>
    <col min="3" max="3" width="4.7109375" style="2" customWidth="1"/>
    <col min="4" max="4" width="5.7109375" style="2" customWidth="1"/>
    <col min="5" max="5" width="8.7109375" style="2" customWidth="1"/>
    <col min="6" max="6" width="4.7109375" style="2" customWidth="1"/>
    <col min="7" max="7" width="5.7109375" style="2" customWidth="1"/>
    <col min="8" max="8" width="8.7109375" style="2" customWidth="1"/>
    <col min="9" max="9" width="4.7109375" style="2" customWidth="1"/>
    <col min="10" max="10" width="5.7109375" style="2" customWidth="1"/>
    <col min="11" max="11" width="8.7109375" style="2" customWidth="1"/>
    <col min="12" max="12" width="4.7109375" style="2" customWidth="1"/>
    <col min="13" max="13" width="6.7109375" style="2" customWidth="1"/>
    <col min="14" max="15" width="20.7109375" style="2" customWidth="1"/>
    <col min="16" max="16" width="14.7109375" style="2" customWidth="1"/>
    <col min="17" max="17" width="20.7109375" style="2" customWidth="1"/>
    <col min="18" max="19" width="16.7109375" style="2" customWidth="1"/>
    <col min="20" max="16384" width="9.140625" style="2"/>
  </cols>
  <sheetData>
    <row r="1" spans="1:17" ht="23.25" x14ac:dyDescent="0.25">
      <c r="A1" s="1" t="s">
        <v>14</v>
      </c>
    </row>
    <row r="2" spans="1:17" ht="21" x14ac:dyDescent="0.25">
      <c r="A2" s="7" t="s">
        <v>4</v>
      </c>
      <c r="O2" s="46" t="s">
        <v>10</v>
      </c>
      <c r="P2" s="46"/>
      <c r="Q2" s="46"/>
    </row>
    <row r="3" spans="1:17" ht="21" x14ac:dyDescent="0.25">
      <c r="A3" s="8" t="s">
        <v>13</v>
      </c>
      <c r="O3" s="47"/>
      <c r="P3" s="47"/>
      <c r="Q3" s="47"/>
    </row>
    <row r="4" spans="1:17" ht="30" customHeight="1" x14ac:dyDescent="0.25">
      <c r="A4" s="4"/>
      <c r="P4" s="3"/>
    </row>
    <row r="5" spans="1:17" ht="50.1" customHeight="1" x14ac:dyDescent="0.25">
      <c r="A5" s="48" t="s">
        <v>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9" t="s">
        <v>17</v>
      </c>
      <c r="O5" s="9" t="s">
        <v>5</v>
      </c>
      <c r="P5" s="10" t="s">
        <v>0</v>
      </c>
      <c r="Q5" s="11" t="s">
        <v>1</v>
      </c>
    </row>
    <row r="6" spans="1:17" ht="18" customHeight="1" x14ac:dyDescent="0.25">
      <c r="A6" s="38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2">
        <f>MAX(0,O6)</f>
        <v>0</v>
      </c>
      <c r="O6" s="13"/>
      <c r="P6" s="14">
        <v>0.2</v>
      </c>
      <c r="Q6" s="12">
        <f>N6*P6</f>
        <v>0</v>
      </c>
    </row>
    <row r="7" spans="1:17" ht="18" customHeight="1" x14ac:dyDescent="0.25">
      <c r="A7" s="38" t="s">
        <v>26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12">
        <f t="shared" ref="N7:N47" si="0">MAX(0,O7)</f>
        <v>0</v>
      </c>
      <c r="O7" s="13"/>
      <c r="P7" s="14">
        <v>0.2</v>
      </c>
      <c r="Q7" s="12">
        <f>N7*P7</f>
        <v>0</v>
      </c>
    </row>
    <row r="8" spans="1:17" ht="18" customHeight="1" x14ac:dyDescent="0.25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12">
        <f t="shared" si="0"/>
        <v>0</v>
      </c>
      <c r="O8" s="13"/>
      <c r="P8" s="14">
        <v>0.2</v>
      </c>
      <c r="Q8" s="12">
        <f>N8*P8</f>
        <v>0</v>
      </c>
    </row>
    <row r="9" spans="1:17" ht="18" customHeight="1" x14ac:dyDescent="0.25">
      <c r="A9" s="38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12">
        <f t="shared" si="0"/>
        <v>0</v>
      </c>
      <c r="O9" s="13"/>
      <c r="P9" s="15">
        <v>0.2</v>
      </c>
      <c r="Q9" s="12">
        <f>N9*P9</f>
        <v>0</v>
      </c>
    </row>
    <row r="10" spans="1:17" ht="18" customHeight="1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2">
        <f>MIN(ABS(O10),N9)</f>
        <v>0</v>
      </c>
      <c r="O10" s="13"/>
      <c r="P10" s="15">
        <v>0.2</v>
      </c>
      <c r="Q10" s="12">
        <f xml:space="preserve"> - N10 *P10</f>
        <v>0</v>
      </c>
    </row>
    <row r="11" spans="1:17" ht="18" customHeight="1" x14ac:dyDescent="0.25">
      <c r="A11" s="38" t="s">
        <v>30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2">
        <f t="shared" si="0"/>
        <v>0</v>
      </c>
      <c r="O11" s="13"/>
      <c r="P11" s="15">
        <v>0.2</v>
      </c>
      <c r="Q11" s="12">
        <f>N11*P11</f>
        <v>0</v>
      </c>
    </row>
    <row r="12" spans="1:17" ht="18" customHeight="1" x14ac:dyDescent="0.25">
      <c r="A12" s="38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12">
        <f>MIN(ABS(O12),N11)</f>
        <v>0</v>
      </c>
      <c r="O12" s="13"/>
      <c r="P12" s="15">
        <v>0.2</v>
      </c>
      <c r="Q12" s="12">
        <f xml:space="preserve"> - N12 *P12</f>
        <v>0</v>
      </c>
    </row>
    <row r="13" spans="1:17" ht="18" customHeight="1" x14ac:dyDescent="0.25">
      <c r="A13" s="38" t="s">
        <v>32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2">
        <f t="shared" si="0"/>
        <v>0</v>
      </c>
      <c r="O13" s="13"/>
      <c r="P13" s="15">
        <v>0.2</v>
      </c>
      <c r="Q13" s="12">
        <f>N13*P13</f>
        <v>0</v>
      </c>
    </row>
    <row r="14" spans="1:17" ht="18" customHeight="1" x14ac:dyDescent="0.25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2">
        <f>MIN(ABS(O14),N13)</f>
        <v>0</v>
      </c>
      <c r="O14" s="13"/>
      <c r="P14" s="15">
        <v>0.2</v>
      </c>
      <c r="Q14" s="12">
        <f xml:space="preserve"> - N14 *P14</f>
        <v>0</v>
      </c>
    </row>
    <row r="15" spans="1:17" ht="18" customHeight="1" x14ac:dyDescent="0.25">
      <c r="A15" s="38" t="s">
        <v>34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2">
        <f t="shared" si="0"/>
        <v>0</v>
      </c>
      <c r="O15" s="13"/>
      <c r="P15" s="15">
        <v>0.5</v>
      </c>
      <c r="Q15" s="12">
        <f>N15*P15</f>
        <v>0</v>
      </c>
    </row>
    <row r="16" spans="1:17" ht="18" customHeight="1" x14ac:dyDescent="0.25">
      <c r="A16" s="38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12">
        <f>MIN(ABS(O16),N15)</f>
        <v>0</v>
      </c>
      <c r="O16" s="13"/>
      <c r="P16" s="15">
        <v>0.5</v>
      </c>
      <c r="Q16" s="12">
        <f xml:space="preserve"> - N16 *P16</f>
        <v>0</v>
      </c>
    </row>
    <row r="17" spans="1:17" ht="18" customHeight="1" x14ac:dyDescent="0.25">
      <c r="A17" s="38" t="s">
        <v>36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12">
        <f t="shared" si="0"/>
        <v>0</v>
      </c>
      <c r="O17" s="13"/>
      <c r="P17" s="15">
        <v>0.5</v>
      </c>
      <c r="Q17" s="12">
        <f>N17*P17</f>
        <v>0</v>
      </c>
    </row>
    <row r="18" spans="1:17" ht="18" customHeight="1" x14ac:dyDescent="0.25">
      <c r="A18" s="38" t="s">
        <v>37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2">
        <f>MIN(ABS(O18),N17)</f>
        <v>0</v>
      </c>
      <c r="O18" s="13"/>
      <c r="P18" s="15">
        <v>0.5</v>
      </c>
      <c r="Q18" s="12">
        <f xml:space="preserve"> - N18 *P18</f>
        <v>0</v>
      </c>
    </row>
    <row r="19" spans="1:17" ht="18" customHeight="1" x14ac:dyDescent="0.25">
      <c r="A19" s="38" t="s">
        <v>38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2">
        <f t="shared" si="0"/>
        <v>0</v>
      </c>
      <c r="O19" s="13"/>
      <c r="P19" s="15">
        <v>0.5</v>
      </c>
      <c r="Q19" s="12">
        <f>N19*P19</f>
        <v>0</v>
      </c>
    </row>
    <row r="20" spans="1:17" ht="18" customHeight="1" x14ac:dyDescent="0.25">
      <c r="A20" s="38" t="s">
        <v>39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12">
        <f t="shared" si="0"/>
        <v>0</v>
      </c>
      <c r="O20" s="13"/>
      <c r="P20" s="15">
        <v>0.75</v>
      </c>
      <c r="Q20" s="12">
        <f>N20*P20</f>
        <v>0</v>
      </c>
    </row>
    <row r="21" spans="1:17" ht="18" customHeight="1" x14ac:dyDescent="0.25">
      <c r="A21" s="38" t="s">
        <v>40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2">
        <f>MIN(ABS(O21),N20)</f>
        <v>0</v>
      </c>
      <c r="O21" s="13"/>
      <c r="P21" s="15">
        <v>0.75</v>
      </c>
      <c r="Q21" s="12">
        <f xml:space="preserve"> - N21 *P21</f>
        <v>0</v>
      </c>
    </row>
    <row r="22" spans="1:17" ht="18" customHeight="1" x14ac:dyDescent="0.25">
      <c r="A22" s="38" t="s">
        <v>41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2">
        <f t="shared" si="0"/>
        <v>0</v>
      </c>
      <c r="O22" s="13"/>
      <c r="P22" s="15">
        <v>0.75</v>
      </c>
      <c r="Q22" s="12">
        <f>N22*P22</f>
        <v>0</v>
      </c>
    </row>
    <row r="23" spans="1:17" ht="18" customHeight="1" x14ac:dyDescent="0.25">
      <c r="A23" s="38" t="s">
        <v>42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12">
        <f>MIN(ABS(O23),N22)</f>
        <v>0</v>
      </c>
      <c r="O23" s="13"/>
      <c r="P23" s="15">
        <v>0.75</v>
      </c>
      <c r="Q23" s="12">
        <f xml:space="preserve"> - N23 *P23</f>
        <v>0</v>
      </c>
    </row>
    <row r="24" spans="1:17" ht="18" customHeight="1" x14ac:dyDescent="0.25">
      <c r="A24" s="38" t="s">
        <v>43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12">
        <f t="shared" si="0"/>
        <v>0</v>
      </c>
      <c r="O24" s="13"/>
      <c r="P24" s="15">
        <v>0.75</v>
      </c>
      <c r="Q24" s="12">
        <f>N24*P24</f>
        <v>0</v>
      </c>
    </row>
    <row r="25" spans="1:17" ht="18" customHeight="1" x14ac:dyDescent="0.25">
      <c r="A25" s="38" t="s">
        <v>44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2">
        <f>MIN(ABS(O25),N24)</f>
        <v>0</v>
      </c>
      <c r="O25" s="13"/>
      <c r="P25" s="15">
        <v>0.75</v>
      </c>
      <c r="Q25" s="12">
        <f xml:space="preserve"> - N25 *P25</f>
        <v>0</v>
      </c>
    </row>
    <row r="26" spans="1:17" ht="18" customHeight="1" x14ac:dyDescent="0.25">
      <c r="A26" s="38" t="s">
        <v>45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">
        <f t="shared" si="0"/>
        <v>0</v>
      </c>
      <c r="O26" s="13"/>
      <c r="P26" s="16">
        <f>75%*12%</f>
        <v>0.09</v>
      </c>
      <c r="Q26" s="12">
        <f>N26*P26</f>
        <v>0</v>
      </c>
    </row>
    <row r="27" spans="1:17" ht="18" customHeight="1" x14ac:dyDescent="0.25">
      <c r="A27" s="38" t="s">
        <v>46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2">
        <f t="shared" si="0"/>
        <v>0</v>
      </c>
      <c r="O27" s="13"/>
      <c r="P27" s="15">
        <v>1</v>
      </c>
      <c r="Q27" s="12">
        <f>N27*P27</f>
        <v>0</v>
      </c>
    </row>
    <row r="28" spans="1:17" ht="18" customHeight="1" x14ac:dyDescent="0.25">
      <c r="A28" s="38" t="s">
        <v>47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2">
        <f>MIN(ABS(O28),N27)</f>
        <v>0</v>
      </c>
      <c r="O28" s="13"/>
      <c r="P28" s="15">
        <v>1</v>
      </c>
      <c r="Q28" s="12">
        <f xml:space="preserve"> - N28 *P28</f>
        <v>0</v>
      </c>
    </row>
    <row r="29" spans="1:17" ht="18" customHeight="1" x14ac:dyDescent="0.25">
      <c r="A29" s="38" t="s">
        <v>48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2">
        <f t="shared" si="0"/>
        <v>0</v>
      </c>
      <c r="O29" s="13"/>
      <c r="P29" s="15">
        <v>1</v>
      </c>
      <c r="Q29" s="12">
        <f>N29*P29</f>
        <v>0</v>
      </c>
    </row>
    <row r="30" spans="1:17" ht="18" customHeight="1" x14ac:dyDescent="0.25">
      <c r="A30" s="38" t="s">
        <v>49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2">
        <f>MIN(ABS(O30),N29)</f>
        <v>0</v>
      </c>
      <c r="O30" s="13"/>
      <c r="P30" s="15">
        <v>1</v>
      </c>
      <c r="Q30" s="12">
        <f xml:space="preserve"> - N30 *P30</f>
        <v>0</v>
      </c>
    </row>
    <row r="31" spans="1:17" ht="18" customHeight="1" x14ac:dyDescent="0.25">
      <c r="A31" s="38" t="s">
        <v>50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2">
        <f t="shared" si="0"/>
        <v>0</v>
      </c>
      <c r="O31" s="13"/>
      <c r="P31" s="15">
        <v>1</v>
      </c>
      <c r="Q31" s="12">
        <f>N31*P31</f>
        <v>0</v>
      </c>
    </row>
    <row r="32" spans="1:17" ht="18" customHeight="1" x14ac:dyDescent="0.25">
      <c r="A32" s="38" t="s">
        <v>51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12">
        <f>MIN(ABS(O32),N31)</f>
        <v>0</v>
      </c>
      <c r="O32" s="13"/>
      <c r="P32" s="15">
        <v>1</v>
      </c>
      <c r="Q32" s="12">
        <f xml:space="preserve"> - N32 *P32</f>
        <v>0</v>
      </c>
    </row>
    <row r="33" spans="1:18" ht="18" customHeight="1" x14ac:dyDescent="0.25">
      <c r="A33" s="38" t="s">
        <v>52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2">
        <f t="shared" si="0"/>
        <v>0</v>
      </c>
      <c r="O33" s="13"/>
      <c r="P33" s="15">
        <v>1</v>
      </c>
      <c r="Q33" s="12">
        <f>N33*P33</f>
        <v>0</v>
      </c>
    </row>
    <row r="34" spans="1:18" ht="18" customHeight="1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12">
        <f>MIN(ABS(O34),N33)</f>
        <v>0</v>
      </c>
      <c r="O34" s="13"/>
      <c r="P34" s="15">
        <v>1</v>
      </c>
      <c r="Q34" s="12">
        <f xml:space="preserve"> - N34 *P34</f>
        <v>0</v>
      </c>
    </row>
    <row r="35" spans="1:18" ht="18" customHeight="1" x14ac:dyDescent="0.25">
      <c r="A35" s="38" t="s">
        <v>54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12">
        <f t="shared" si="0"/>
        <v>0</v>
      </c>
      <c r="O35" s="13"/>
      <c r="P35" s="15">
        <v>1</v>
      </c>
      <c r="Q35" s="12">
        <f>N35*P35</f>
        <v>0</v>
      </c>
    </row>
    <row r="36" spans="1:18" ht="18" customHeight="1" x14ac:dyDescent="0.25">
      <c r="A36" s="38" t="s">
        <v>55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12">
        <f>MIN(ABS(O36),N35)</f>
        <v>0</v>
      </c>
      <c r="O36" s="13"/>
      <c r="P36" s="15">
        <v>1</v>
      </c>
      <c r="Q36" s="12">
        <f xml:space="preserve"> - N36 *P36</f>
        <v>0</v>
      </c>
    </row>
    <row r="37" spans="1:18" ht="18" customHeight="1" x14ac:dyDescent="0.25">
      <c r="A37" s="38" t="s">
        <v>56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2">
        <f t="shared" si="0"/>
        <v>0</v>
      </c>
      <c r="O37" s="13"/>
      <c r="P37" s="15">
        <v>1</v>
      </c>
      <c r="Q37" s="12">
        <f>N37*P37</f>
        <v>0</v>
      </c>
    </row>
    <row r="38" spans="1:18" ht="18" customHeight="1" x14ac:dyDescent="0.25">
      <c r="A38" s="38" t="s">
        <v>57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12">
        <f>MIN(ABS(O38),N37)</f>
        <v>0</v>
      </c>
      <c r="O38" s="13"/>
      <c r="P38" s="15">
        <v>1</v>
      </c>
      <c r="Q38" s="12">
        <f xml:space="preserve"> - N38 *P38</f>
        <v>0</v>
      </c>
    </row>
    <row r="39" spans="1:18" ht="18" customHeight="1" x14ac:dyDescent="0.25">
      <c r="A39" s="38" t="s">
        <v>58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12">
        <f t="shared" si="0"/>
        <v>0</v>
      </c>
      <c r="O39" s="13"/>
      <c r="P39" s="15">
        <v>1</v>
      </c>
      <c r="Q39" s="12">
        <f>N39*P39</f>
        <v>0</v>
      </c>
    </row>
    <row r="40" spans="1:18" ht="18" customHeight="1" x14ac:dyDescent="0.25">
      <c r="A40" s="38" t="s">
        <v>59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5">
        <f>MIN(ABS(O40),N39)</f>
        <v>0</v>
      </c>
      <c r="O40" s="36"/>
      <c r="P40" s="15">
        <v>1</v>
      </c>
      <c r="Q40" s="35">
        <f xml:space="preserve"> - N40 *P40</f>
        <v>0</v>
      </c>
      <c r="R40" s="50" t="str">
        <f>IF(ABS(O40)+ABS(O41)&gt;O39, "A soma dos montantes informados nos campos 35 e 36 não pode ser superior ao valor do campo 34.","")</f>
        <v/>
      </c>
    </row>
    <row r="41" spans="1:18" ht="18" customHeight="1" x14ac:dyDescent="0.25">
      <c r="A41" s="38" t="s">
        <v>60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12">
        <f>MIN(ABS(O41),MAX(0,N39-N40))</f>
        <v>0</v>
      </c>
      <c r="O41" s="13"/>
      <c r="P41" s="15">
        <v>1</v>
      </c>
      <c r="Q41" s="12">
        <f xml:space="preserve"> - N41 *P41</f>
        <v>0</v>
      </c>
      <c r="R41" s="50" t="str">
        <f>IF(ABS(O40)+ABS(O41)&gt;O39, "Ajustes efetuados em decorrência deste erro podem ter gerado inconsistênica no cálculo do Crcred.","")</f>
        <v/>
      </c>
    </row>
    <row r="42" spans="1:18" ht="18" customHeight="1" x14ac:dyDescent="0.25">
      <c r="A42" s="38" t="s">
        <v>61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12">
        <f t="shared" si="0"/>
        <v>0</v>
      </c>
      <c r="O42" s="13"/>
      <c r="P42" s="15">
        <v>1</v>
      </c>
      <c r="Q42" s="12">
        <f>N42*P42</f>
        <v>0</v>
      </c>
    </row>
    <row r="43" spans="1:18" ht="18" customHeight="1" x14ac:dyDescent="0.25">
      <c r="A43" s="38" t="s">
        <v>62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12">
        <f>MIN(ABS(O43),N42)</f>
        <v>0</v>
      </c>
      <c r="O43" s="13"/>
      <c r="P43" s="15">
        <v>1</v>
      </c>
      <c r="Q43" s="12">
        <f xml:space="preserve"> - N43 *P43</f>
        <v>0</v>
      </c>
    </row>
    <row r="44" spans="1:18" ht="18" customHeight="1" x14ac:dyDescent="0.25">
      <c r="A44" s="38" t="s">
        <v>63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12">
        <f t="shared" si="0"/>
        <v>0</v>
      </c>
      <c r="O44" s="13"/>
      <c r="P44" s="15">
        <v>1</v>
      </c>
      <c r="Q44" s="12">
        <f>N44*P44</f>
        <v>0</v>
      </c>
    </row>
    <row r="45" spans="1:18" ht="18" customHeight="1" x14ac:dyDescent="0.25">
      <c r="A45" s="38" t="s">
        <v>64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12">
        <f t="shared" si="0"/>
        <v>0</v>
      </c>
      <c r="O45" s="13"/>
      <c r="P45" s="15">
        <v>1</v>
      </c>
      <c r="Q45" s="12">
        <f>N45*P45</f>
        <v>0</v>
      </c>
    </row>
    <row r="46" spans="1:18" ht="18" customHeight="1" x14ac:dyDescent="0.25">
      <c r="A46" s="38" t="s">
        <v>65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12">
        <f>MIN(ABS(O46),N45)</f>
        <v>0</v>
      </c>
      <c r="O46" s="13"/>
      <c r="P46" s="15">
        <v>1</v>
      </c>
      <c r="Q46" s="12">
        <f xml:space="preserve"> - N46 *P46</f>
        <v>0</v>
      </c>
    </row>
    <row r="47" spans="1:18" ht="18" customHeight="1" x14ac:dyDescent="0.25">
      <c r="A47" s="38" t="s">
        <v>66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12">
        <f t="shared" si="0"/>
        <v>0</v>
      </c>
      <c r="O47" s="13"/>
      <c r="P47" s="15">
        <v>3</v>
      </c>
      <c r="Q47" s="12">
        <f>N47*P47</f>
        <v>0</v>
      </c>
    </row>
    <row r="48" spans="1:18" ht="18" customHeight="1" x14ac:dyDescent="0.25">
      <c r="A48" s="38" t="s">
        <v>67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12">
        <f>MIN(ABS(O48),N47)</f>
        <v>0</v>
      </c>
      <c r="O48" s="13"/>
      <c r="P48" s="15">
        <v>3</v>
      </c>
      <c r="Q48" s="12">
        <f xml:space="preserve"> - N48 *P48</f>
        <v>0</v>
      </c>
    </row>
    <row r="49" spans="1:18" ht="18" customHeight="1" x14ac:dyDescent="0.25">
      <c r="A49" s="38" t="s">
        <v>68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7">
        <f>MAX(MAX(0,O49),0)</f>
        <v>0</v>
      </c>
      <c r="O49" s="36"/>
      <c r="P49" s="18">
        <f>$N$52</f>
        <v>1</v>
      </c>
      <c r="Q49" s="35">
        <f>N49*P49</f>
        <v>0</v>
      </c>
    </row>
    <row r="50" spans="1:18" ht="18" customHeight="1" x14ac:dyDescent="0.25">
      <c r="A50" s="38" t="s">
        <v>69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5">
        <f>MIN(ABS(O50),N49)</f>
        <v>0</v>
      </c>
      <c r="O50" s="36"/>
      <c r="P50" s="18">
        <f t="shared" ref="P50:P51" si="1">$N$52</f>
        <v>1</v>
      </c>
      <c r="Q50" s="35">
        <f xml:space="preserve"> - N50*P50</f>
        <v>0</v>
      </c>
      <c r="R50" s="50" t="str">
        <f>IF(ABS(O50)+ABS(O51)&gt;O49, "A soma dos montantes informados nos campos 45 e 46 não pode ser superior ao valor do campo 44.","")</f>
        <v/>
      </c>
    </row>
    <row r="51" spans="1:18" ht="18" customHeight="1" x14ac:dyDescent="0.25">
      <c r="A51" s="38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12">
        <f>MIN(ABS(O51),MAX(0,N49-N50))</f>
        <v>0</v>
      </c>
      <c r="O51" s="36"/>
      <c r="P51" s="18">
        <f t="shared" si="1"/>
        <v>1</v>
      </c>
      <c r="Q51" s="35">
        <f xml:space="preserve"> - N51*P51</f>
        <v>0</v>
      </c>
      <c r="R51" s="50" t="str">
        <f>IF(ABS(O50)+ABS(O51)&gt;O49, "Ajustes efetuados em decorrência deste erro podem ter gerado inconsistênica no cálculo do Crcred.","")</f>
        <v/>
      </c>
    </row>
    <row r="52" spans="1:18" ht="18" customHeight="1" x14ac:dyDescent="0.25">
      <c r="A52" s="38" t="s">
        <v>71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19">
        <f>IF(ISBLANK(O52),100%,IF(OR(O52&lt;0%,O52&gt;100%),100%,O52))</f>
        <v>1</v>
      </c>
      <c r="O52" s="20"/>
      <c r="P52" s="21"/>
      <c r="Q52" s="5"/>
    </row>
    <row r="53" spans="1:18" ht="18" customHeight="1" x14ac:dyDescent="0.25">
      <c r="A53" s="45" t="s">
        <v>20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35">
        <f>0.11 * SUM(Q6:Q51)</f>
        <v>0</v>
      </c>
    </row>
    <row r="55" spans="1:18" x14ac:dyDescent="0.25">
      <c r="A55" s="4"/>
    </row>
    <row r="57" spans="1:18" x14ac:dyDescent="0.25">
      <c r="O57" s="22"/>
    </row>
  </sheetData>
  <sheetProtection password="A9BD" sheet="1" objects="1" scenarios="1" selectLockedCells="1"/>
  <dataConsolidate/>
  <mergeCells count="51">
    <mergeCell ref="A14:M14"/>
    <mergeCell ref="O2:Q2"/>
    <mergeCell ref="O3:Q3"/>
    <mergeCell ref="A5:M5"/>
    <mergeCell ref="A6:M6"/>
    <mergeCell ref="A7:M7"/>
    <mergeCell ref="A8:M8"/>
    <mergeCell ref="A9:M9"/>
    <mergeCell ref="A10:M10"/>
    <mergeCell ref="A11:M11"/>
    <mergeCell ref="A12:M12"/>
    <mergeCell ref="A13:M13"/>
    <mergeCell ref="A26:M26"/>
    <mergeCell ref="A15:M15"/>
    <mergeCell ref="A16:M16"/>
    <mergeCell ref="A17:M17"/>
    <mergeCell ref="A18:M18"/>
    <mergeCell ref="A19:M19"/>
    <mergeCell ref="A20:M20"/>
    <mergeCell ref="A21:M21"/>
    <mergeCell ref="A22:M22"/>
    <mergeCell ref="A23:M23"/>
    <mergeCell ref="A24:M24"/>
    <mergeCell ref="A25:M25"/>
    <mergeCell ref="A38:M38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53:M53"/>
    <mergeCell ref="A39:M39"/>
    <mergeCell ref="A41:M41"/>
    <mergeCell ref="A42:M42"/>
    <mergeCell ref="A43:M43"/>
    <mergeCell ref="A44:M44"/>
    <mergeCell ref="A45:M45"/>
    <mergeCell ref="A46:M46"/>
    <mergeCell ref="A47:M47"/>
    <mergeCell ref="A48:M48"/>
    <mergeCell ref="A49:M49"/>
    <mergeCell ref="A52:M52"/>
    <mergeCell ref="A40:M40"/>
    <mergeCell ref="A50:M50"/>
    <mergeCell ref="A51:M51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B8" sqref="B8"/>
    </sheetView>
  </sheetViews>
  <sheetFormatPr defaultRowHeight="15" x14ac:dyDescent="0.25"/>
  <cols>
    <col min="1" max="1" width="23.42578125" style="2" customWidth="1"/>
    <col min="2" max="127" width="25.7109375" style="2" customWidth="1"/>
    <col min="128" max="128" width="22.28515625" style="2" customWidth="1"/>
    <col min="129" max="16384" width="9.140625" style="2"/>
  </cols>
  <sheetData>
    <row r="1" spans="1:110" ht="23.25" x14ac:dyDescent="0.25">
      <c r="A1" s="1" t="s">
        <v>21</v>
      </c>
    </row>
    <row r="2" spans="1:110" ht="21" x14ac:dyDescent="0.25">
      <c r="A2" s="34" t="s">
        <v>9</v>
      </c>
    </row>
    <row r="3" spans="1:110" ht="21" x14ac:dyDescent="0.25">
      <c r="A3" s="8" t="s">
        <v>13</v>
      </c>
    </row>
    <row r="6" spans="1:110" ht="24.95" customHeight="1" x14ac:dyDescent="0.25">
      <c r="A6" s="30" t="s">
        <v>22</v>
      </c>
      <c r="B6" s="31">
        <f>'Parcela 1 - Cap (Q88)'!M10</f>
        <v>0</v>
      </c>
    </row>
    <row r="7" spans="1:110" ht="24.95" customHeight="1" x14ac:dyDescent="0.25">
      <c r="A7" s="32" t="s">
        <v>23</v>
      </c>
      <c r="B7" s="31">
        <f>'Parcela 2 (Q90)'!N53</f>
        <v>0</v>
      </c>
    </row>
    <row r="8" spans="1:110" ht="24.95" customHeight="1" x14ac:dyDescent="0.25">
      <c r="A8" s="33" t="s">
        <v>11</v>
      </c>
      <c r="B8" s="31">
        <f>SQRT(B6^2+B7^2+1.5*B6*B7)</f>
        <v>0</v>
      </c>
    </row>
    <row r="10" spans="1:110" x14ac:dyDescent="0.25">
      <c r="DF10" s="6" t="e">
        <f>#REF!</f>
        <v>#REF!</v>
      </c>
    </row>
  </sheetData>
  <sheetProtection password="A9BD" sheet="1" objects="1" scenarios="1" selectLockedCells="1"/>
  <pageMargins left="0.51181102362204722" right="0.51181102362204722" top="0.39370078740157483" bottom="0.59055118110236227" header="0.31496062992125984" footer="0.31496062992125984"/>
  <pageSetup paperSize="9" orientation="landscape" r:id="rId1"/>
  <headerFooter>
    <oddFooter>&amp;L&amp;"-,Itálico"&amp;9Simulação de cálculo do CAcred&amp;C&amp;"-,Itálico"&amp;9&amp;P/&amp;N&amp;R&amp;"-,Itálico"&amp;9&amp;D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Cap (Q88)</vt:lpstr>
      <vt:lpstr>Parcela 2 (Q90)</vt:lpstr>
      <vt:lpstr>Cálculo CRcred</vt:lpstr>
      <vt:lpstr>'Cálculo CRcred'!Area_de_impressao</vt:lpstr>
      <vt:lpstr>'Parcela 1 - Cap (Q88)'!Area_de_impressao</vt:lpstr>
      <vt:lpstr>'Parcela 2 (Q90)'!Area_de_impressao</vt:lpstr>
      <vt:lpstr>'Parcela 2 (Q90)'!Titulos_de_impressao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Vitor Pego Hottum</cp:lastModifiedBy>
  <cp:lastPrinted>2013-03-28T18:48:51Z</cp:lastPrinted>
  <dcterms:created xsi:type="dcterms:W3CDTF">2013-03-14T19:27:54Z</dcterms:created>
  <dcterms:modified xsi:type="dcterms:W3CDTF">2015-11-17T19:43:35Z</dcterms:modified>
</cp:coreProperties>
</file>