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PRA Arquivos\Orientações\Versões Atuais - Constantes no Site\"/>
    </mc:Choice>
  </mc:AlternateContent>
  <bookViews>
    <workbookView xWindow="0" yWindow="0" windowWidth="28800" windowHeight="11835" tabRatio="915" activeTab="8"/>
  </bookViews>
  <sheets>
    <sheet name="I- PPNG - reg" sheetId="1" r:id="rId1"/>
    <sheet name="II- PMBAC CV - reg" sheetId="2" r:id="rId2"/>
    <sheet name="III- PMBAC BD - reg e nao reg" sheetId="3" r:id="rId3"/>
    <sheet name="IV- PMBAC CV e PPNG - nao reg" sheetId="4" r:id="rId4"/>
    <sheet name="V- PMBC" sheetId="5" r:id="rId5"/>
    <sheet name="VI- Ativo Resseg | Retroc" sheetId="9" r:id="rId6"/>
    <sheet name="Mais Valia" sheetId="8" r:id="rId7"/>
    <sheet name="Resultado do TAP" sheetId="7" r:id="rId8"/>
    <sheet name="TAP x Quadro28" sheetId="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6" l="1"/>
  <c r="G72" i="6" s="1"/>
  <c r="E73" i="6"/>
  <c r="G73" i="6" s="1"/>
  <c r="E74" i="6"/>
  <c r="G74" i="6" s="1"/>
  <c r="E71" i="6"/>
  <c r="G71" i="6" s="1"/>
  <c r="C72" i="6"/>
  <c r="F72" i="6" s="1"/>
  <c r="C73" i="6"/>
  <c r="F73" i="6" s="1"/>
  <c r="C74" i="6"/>
  <c r="F74" i="6" s="1"/>
  <c r="C71" i="6"/>
  <c r="F71" i="6" s="1"/>
  <c r="D74" i="6"/>
  <c r="D73" i="6"/>
  <c r="D72" i="6"/>
  <c r="D71" i="6"/>
  <c r="B74" i="6"/>
  <c r="B73" i="6"/>
  <c r="B72" i="6"/>
  <c r="B71" i="6"/>
  <c r="E66" i="6"/>
  <c r="G66" i="6" s="1"/>
  <c r="D66" i="6"/>
  <c r="E65" i="6"/>
  <c r="G65" i="6" s="1"/>
  <c r="D65" i="6"/>
  <c r="D63" i="6"/>
  <c r="E63" i="6"/>
  <c r="E61" i="6"/>
  <c r="G61" i="6" s="1"/>
  <c r="D61" i="6"/>
  <c r="C66" i="6"/>
  <c r="C64" i="6"/>
  <c r="C63" i="6"/>
  <c r="F65" i="6"/>
  <c r="C62" i="6"/>
  <c r="C61" i="6"/>
  <c r="F61" i="6" s="1"/>
  <c r="B66" i="6"/>
  <c r="B64" i="6"/>
  <c r="B63" i="6"/>
  <c r="B62" i="6"/>
  <c r="B61" i="6"/>
  <c r="E60" i="6"/>
  <c r="G60" i="6" s="1"/>
  <c r="D60" i="6"/>
  <c r="C60" i="6"/>
  <c r="B60" i="6"/>
  <c r="C26" i="7"/>
  <c r="F60" i="6" l="1"/>
  <c r="F62" i="6"/>
  <c r="F64" i="6"/>
  <c r="F63" i="6"/>
  <c r="F66" i="6"/>
  <c r="G63" i="6"/>
  <c r="I34" i="2"/>
  <c r="I35" i="2"/>
  <c r="I36" i="2"/>
  <c r="I37" i="2"/>
  <c r="I40" i="2" s="1"/>
  <c r="I38" i="2"/>
  <c r="I33" i="2"/>
  <c r="G40" i="2"/>
  <c r="H40" i="2" l="1"/>
  <c r="F40" i="2"/>
  <c r="B40" i="6"/>
  <c r="B37" i="6" l="1"/>
  <c r="F31" i="5" l="1"/>
  <c r="C27" i="7" l="1"/>
  <c r="C24" i="7"/>
  <c r="G31" i="5" l="1"/>
  <c r="H31" i="5" s="1"/>
  <c r="C29" i="7" s="1"/>
  <c r="H27" i="5"/>
  <c r="H28" i="5"/>
  <c r="H29" i="5"/>
  <c r="H26" i="5"/>
  <c r="F69" i="4"/>
  <c r="B52" i="4"/>
  <c r="I44" i="3"/>
  <c r="I45" i="3"/>
  <c r="H47" i="3"/>
  <c r="G47" i="3"/>
  <c r="F47" i="3"/>
  <c r="E47" i="3"/>
  <c r="I43" i="3"/>
  <c r="I42" i="3"/>
  <c r="I41" i="3"/>
  <c r="I40" i="3"/>
  <c r="I39" i="3"/>
  <c r="I38" i="3"/>
  <c r="I37" i="3"/>
  <c r="C35" i="1"/>
  <c r="B35" i="1"/>
  <c r="D33" i="1"/>
  <c r="D32" i="1"/>
  <c r="D31" i="1"/>
  <c r="A72" i="4" l="1"/>
  <c r="C31" i="7" s="1"/>
  <c r="C26" i="8" s="1"/>
  <c r="D26" i="8" s="1"/>
  <c r="I47" i="3"/>
  <c r="D35" i="1"/>
  <c r="D27" i="8" l="1"/>
  <c r="C28" i="7" s="1"/>
  <c r="D26" i="7" s="1"/>
  <c r="D29" i="8"/>
  <c r="C32" i="7" s="1"/>
  <c r="D31" i="7" s="1"/>
  <c r="D28" i="8"/>
  <c r="C30" i="7" s="1"/>
  <c r="D29" i="7" s="1"/>
  <c r="C25" i="7"/>
  <c r="D24" i="7" s="1"/>
  <c r="D33" i="7" l="1"/>
</calcChain>
</file>

<file path=xl/comments1.xml><?xml version="1.0" encoding="utf-8"?>
<comments xmlns="http://schemas.openxmlformats.org/spreadsheetml/2006/main">
  <authors>
    <author>Roberto Suarez Seabra</author>
    <author>Paloma Habib Pereira Gomes</author>
  </authors>
  <commentList>
    <comment ref="D15" authorId="0" shapeId="0">
      <text>
        <r>
          <rPr>
            <b/>
            <sz val="10"/>
            <color indexed="81"/>
            <rFont val="Calibri"/>
            <family val="2"/>
            <scheme val="minor"/>
          </rPr>
          <t>Comentário Susep:</t>
        </r>
        <r>
          <rPr>
            <sz val="10"/>
            <color indexed="81"/>
            <rFont val="Calibri"/>
            <family val="2"/>
            <scheme val="minor"/>
          </rPr>
          <t xml:space="preserve">
A lógica do campo 2.3.1 do Q28 (entradas menos saídas) é inversa à lógica da tabela IV do TAP (saídas menos entradas).</t>
        </r>
      </text>
    </comment>
    <comment ref="B52" authorId="1" shapeId="0">
      <text>
        <r>
          <rPr>
            <b/>
            <sz val="10"/>
            <color indexed="81"/>
            <rFont val="Calibri"/>
            <family val="2"/>
            <scheme val="minor"/>
          </rPr>
          <t xml:space="preserve">Comentário Susep:
</t>
        </r>
        <r>
          <rPr>
            <sz val="10"/>
            <color indexed="81"/>
            <rFont val="Calibri"/>
            <family val="2"/>
            <scheme val="minor"/>
          </rPr>
          <t>O preenchimento desse campo deve seguir a lógica de preenchimento do campo 2.4.8, ou seja, deve estar líquido da PEF-PMBC constituída.</t>
        </r>
      </text>
    </comment>
    <comment ref="D65" authorId="0" shapeId="0">
      <text>
        <r>
          <rPr>
            <b/>
            <sz val="10"/>
            <color indexed="81"/>
            <rFont val="Calibri"/>
            <family val="2"/>
            <scheme val="minor"/>
          </rPr>
          <t xml:space="preserve">Comentário Susep:
</t>
        </r>
        <r>
          <rPr>
            <sz val="10"/>
            <color indexed="81"/>
            <rFont val="Calibri"/>
            <family val="2"/>
            <scheme val="minor"/>
          </rPr>
          <t>A lógica do campo 2.3.1 do Q28 (entradas menos saídas) é inversa à lógica da tabela IV do TAP (saídas menos entradas). 
Esse campo mulltiplicado por (-1) deve ser igual ao respectivo campo da tabela do TAP.</t>
        </r>
      </text>
    </comment>
  </commentList>
</comments>
</file>

<file path=xl/sharedStrings.xml><?xml version="1.0" encoding="utf-8"?>
<sst xmlns="http://schemas.openxmlformats.org/spreadsheetml/2006/main" count="873" uniqueCount="284">
  <si>
    <t>Data-base do cálculo</t>
  </si>
  <si>
    <t>TIPO DE PRODUTO</t>
  </si>
  <si>
    <t>(A)</t>
  </si>
  <si>
    <t>PPNG CONSTITUÍDA LÍQUIDA DO CAD DIRETAMENTE RELACIONADO À PPNG</t>
  </si>
  <si>
    <t>(B)</t>
  </si>
  <si>
    <t>(C)</t>
  </si>
  <si>
    <t>PCC-PPNG</t>
  </si>
  <si>
    <t>Seguro Danos</t>
  </si>
  <si>
    <t>(A1)</t>
  </si>
  <si>
    <t>(B1)</t>
  </si>
  <si>
    <t>(C1) = (B1) – (A1)</t>
  </si>
  <si>
    <t>(A2)</t>
  </si>
  <si>
    <t>(B2)</t>
  </si>
  <si>
    <t>(C2) = (B2) – (A2)</t>
  </si>
  <si>
    <t>Previdência</t>
  </si>
  <si>
    <t>(A3)</t>
  </si>
  <si>
    <t>(B3)</t>
  </si>
  <si>
    <t>(C3) = (B3) – (A3)</t>
  </si>
  <si>
    <t>Total</t>
  </si>
  <si>
    <t>(D)</t>
  </si>
  <si>
    <t>(E)</t>
  </si>
  <si>
    <t>(F)</t>
  </si>
  <si>
    <t>VALOR PRESENTE DO FLUXO DE CAIXA RELACIONADO À PPNG</t>
  </si>
  <si>
    <t>SEGURADORA ABC</t>
  </si>
  <si>
    <t>TIPO DE PLANO</t>
  </si>
  <si>
    <t>GARANTIA NO DIFERIMENTO</t>
  </si>
  <si>
    <t>BASE TÉCNICA PARA CONVERSÃO EM RENDA</t>
  </si>
  <si>
    <t>PRODUTOS DE ACUMULAÇÃO (PRÊMIOS/CONTRIBUIÇÕES REGISTRADOS)</t>
  </si>
  <si>
    <t>PRGP</t>
  </si>
  <si>
    <t>IPCA+3%</t>
  </si>
  <si>
    <t>VGBL</t>
  </si>
  <si>
    <t>-</t>
  </si>
  <si>
    <t>FGB</t>
  </si>
  <si>
    <t>IGPM+6%</t>
  </si>
  <si>
    <t>...</t>
  </si>
  <si>
    <t>PGBL</t>
  </si>
  <si>
    <t>(An)</t>
  </si>
  <si>
    <t>(Bn)</t>
  </si>
  <si>
    <t>(Cn) = (Bn) – (An)</t>
  </si>
  <si>
    <t>BR-EMS + IPCA + 2%</t>
  </si>
  <si>
    <t>AT83M + IPCA + 4%</t>
  </si>
  <si>
    <t>AT49M + IGP-M + 6%</t>
  </si>
  <si>
    <t>AT2000 + IPCA + 2%</t>
  </si>
  <si>
    <t>VALOR PRESENTE DO FLUXO DE CAIXA RELACIONADO À PMBAC</t>
  </si>
  <si>
    <t>PMBAC CONSTITUÍDA</t>
  </si>
  <si>
    <t>COBERTURA</t>
  </si>
  <si>
    <t>BASE TÉCNICA</t>
  </si>
  <si>
    <t>TIPO DE PAGAMENTO</t>
  </si>
  <si>
    <t>PRODUTOS DE BENEFÍCIO DEFINIDO</t>
  </si>
  <si>
    <t>PDR DE PMBAC CONSTITUÍDA</t>
  </si>
  <si>
    <t>Pecúlio</t>
  </si>
  <si>
    <t>Morte</t>
  </si>
  <si>
    <t>Único</t>
  </si>
  <si>
    <t>(C1)</t>
  </si>
  <si>
    <t>(D1)</t>
  </si>
  <si>
    <t>(E1) = (B1) - (A1) + (D1) - (C1)</t>
  </si>
  <si>
    <t>Renda</t>
  </si>
  <si>
    <t>Sobrevivência</t>
  </si>
  <si>
    <t>Renda Vitalícia</t>
  </si>
  <si>
    <t>(C2)</t>
  </si>
  <si>
    <t>(D2)</t>
  </si>
  <si>
    <t>(E2) = (B2) - (A2) + (D2) - (C2)</t>
  </si>
  <si>
    <t>Invalidez</t>
  </si>
  <si>
    <t>Seguro Pessoas Individual-Vida</t>
  </si>
  <si>
    <t>Dotal Misto</t>
  </si>
  <si>
    <t>(Cn)</t>
  </si>
  <si>
    <t>(Dn)</t>
  </si>
  <si>
    <t>(En) = (Bn) - (An) + (Dn) - (Cn)</t>
  </si>
  <si>
    <t>(G)</t>
  </si>
  <si>
    <t>(H)</t>
  </si>
  <si>
    <t>(I)</t>
  </si>
  <si>
    <t>(J)</t>
  </si>
  <si>
    <t>CSO58 + IPC + 8%</t>
  </si>
  <si>
    <t>Álvaro Vindas + IGP-M + 6%</t>
  </si>
  <si>
    <t>CSO80 + IPCA + 3%</t>
  </si>
  <si>
    <t>CSO80 + IGPM + 4%</t>
  </si>
  <si>
    <t>VALOR PRESENTE DO FLUXO DE CAIXA RELACIONADO À PDR DE PMBAC</t>
  </si>
  <si>
    <t>PCC-PMBAC BD</t>
  </si>
  <si>
    <t>INCISO III DO §3º DO ART. 52 DA CIRCULAR SUSEP Nº 517/15</t>
  </si>
  <si>
    <t>INCISO I DO §3º DO ART. 52 DA CIRCULAR SUSEP Nº 517/15</t>
  </si>
  <si>
    <t>INCISO II DO §3º DO ART. 52 DA CIRCULAR SUSEP Nº 517/15</t>
  </si>
  <si>
    <t>INCISO IV DO §3º DO ART. 52 DA CIRCULAR SUSEP Nº 517/15</t>
  </si>
  <si>
    <r>
      <rPr>
        <b/>
        <sz val="10"/>
        <rFont val="Calibri"/>
        <family val="2"/>
        <scheme val="minor"/>
      </rPr>
      <t xml:space="preserve">PPNG CONSTITUÍDA LÍQUIDA DO CAD DIRETAMENTE RELACIONADO À PPNG = </t>
    </r>
    <r>
      <rPr>
        <b/>
        <sz val="10"/>
        <color rgb="FF006600"/>
        <rFont val="Calibri"/>
        <family val="2"/>
        <scheme val="minor"/>
      </rPr>
      <t>(A1)+(A2)+(A3)</t>
    </r>
  </si>
  <si>
    <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(B1)+(B2)+(B3)</t>
    </r>
  </si>
  <si>
    <r>
      <t xml:space="preserve">PCC-PPNG (REGISTRADO)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</si>
  <si>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(B1)+(B2)+...+(Bn)</t>
    </r>
  </si>
  <si>
    <r>
      <t xml:space="preserve">PMBAC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</si>
  <si>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(D1)+(D2)+...+(Dn)</t>
    </r>
  </si>
  <si>
    <r>
      <t xml:space="preserve">PDR DE PMBAC CONSTITUÍDA =
</t>
    </r>
    <r>
      <rPr>
        <b/>
        <sz val="10"/>
        <color rgb="FF006600"/>
        <rFont val="Calibri"/>
        <family val="2"/>
        <scheme val="minor"/>
      </rPr>
      <t>(C1)+(C2)+...+(Cn)</t>
    </r>
  </si>
  <si>
    <r>
      <t xml:space="preserve">PCC-PMBAC BD =
</t>
    </r>
    <r>
      <rPr>
        <b/>
        <sz val="10"/>
        <color rgb="FF006600"/>
        <rFont val="Calibri"/>
        <family val="2"/>
        <scheme val="minor"/>
      </rPr>
      <t>MÁXIMO (0; (G) - (F) + (I) - (H))</t>
    </r>
  </si>
  <si>
    <r>
      <t>(B)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</si>
  <si>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(A1)+(A2)+(A3)</t>
    </r>
  </si>
  <si>
    <t>BASE TÉCNICA PARA REVERSÃO EM RENDA</t>
  </si>
  <si>
    <r>
      <t>(E)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</si>
  <si>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(D1)+(D2)+...+(Dn)</t>
    </r>
  </si>
  <si>
    <t xml:space="preserve">INCISO V DO §3º DO ART. 52 DA CIRCULAR SUSEP Nº 517/15 </t>
  </si>
  <si>
    <t>PCC-PMBC</t>
  </si>
  <si>
    <t>Renda Certa</t>
  </si>
  <si>
    <t>IAPB57 + IPCA + 4%</t>
  </si>
  <si>
    <r>
      <rPr>
        <b/>
        <sz val="10"/>
        <rFont val="Calibri"/>
        <family val="2"/>
        <scheme val="minor"/>
      </rPr>
      <t xml:space="preserve">PCC-PMBC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</si>
  <si>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PMBC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</si>
  <si>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t>EXEMPLO</t>
  </si>
  <si>
    <t>MODELO</t>
  </si>
  <si>
    <t>AT49M + IGPM + 6%</t>
  </si>
  <si>
    <t>2.4.1-2.4.2</t>
  </si>
  <si>
    <t>2.4.3</t>
  </si>
  <si>
    <t>n/a</t>
  </si>
  <si>
    <t>2.4.12</t>
  </si>
  <si>
    <t>2.4.13</t>
  </si>
  <si>
    <t>SEGREGAÇÃO</t>
  </si>
  <si>
    <t>CONTRATUAL</t>
  </si>
  <si>
    <t>QUADRO 28</t>
  </si>
  <si>
    <t>REALISTA</t>
  </si>
  <si>
    <t>BATIMENTO TAP E QUADRO 28 DO FIP/SUSEP</t>
  </si>
  <si>
    <t>TAP
(TABELA MODELO)</t>
  </si>
  <si>
    <t>QUADRO 28 DO FIP/SUSEP</t>
  </si>
  <si>
    <t>CONTA</t>
  </si>
  <si>
    <t>VALOR</t>
  </si>
  <si>
    <t>2.4.1 PPNG constituída (CMPID 13336)</t>
  </si>
  <si>
    <t>2.4.2 CAD da PPNG deduzido da PPNG na apuração TAP (art. 52 Circ. 517/15) (CMPID 13337)</t>
  </si>
  <si>
    <t>2.4.3 Proj. fluxos realistas sin. e desp. a ocorrer da PPNG, conforme TAP (CMPID 13338)</t>
  </si>
  <si>
    <t>2.4.7 PMBAC constituída (CMPID 13342)</t>
  </si>
  <si>
    <t>2.4.8 Proj. fluxos realistas de obrigações da PMBAC, conforme TAP (CMPID 13343)</t>
  </si>
  <si>
    <t>2.4.12 PMBC constituída (CMPID 13347)</t>
  </si>
  <si>
    <t>2.4.13 Proj. fluxos realistas de obrigações da PMBC, conforme TAP (CMPID 13348)</t>
  </si>
  <si>
    <t>CONFERE</t>
  </si>
  <si>
    <t>Data-base da análise</t>
  </si>
  <si>
    <t>(D) [Tabela I]</t>
  </si>
  <si>
    <t>V - PMBC</t>
  </si>
  <si>
    <t>(E) [Tabela I]</t>
  </si>
  <si>
    <t>(F) [Tabela III]</t>
  </si>
  <si>
    <t>(E) [Tabela V]</t>
  </si>
  <si>
    <t>(D) [Tabela V]</t>
  </si>
  <si>
    <t>RESULTADO DO TAP</t>
  </si>
  <si>
    <t>PCC-PPNG efetivamente constituída</t>
  </si>
  <si>
    <t>PCC-PPNG (REGISTRADO)</t>
  </si>
  <si>
    <t>INCISO I DO §3º DO ART. 52 DA CIRCULAR SUSEP nº 517/15</t>
  </si>
  <si>
    <t>INCISO IV DO §3º DO ART. 52 DA CIRCULAR SUSEP nº 517/15</t>
  </si>
  <si>
    <t>(-) MAIS VALIA PCC-PPNG</t>
  </si>
  <si>
    <t>§2º DO ART. 52 DA CIRCULAR SUSEP Nº 517/15</t>
  </si>
  <si>
    <t>PCC-PMBAC efetivamente constituída</t>
  </si>
  <si>
    <t>PCC-PMBAC ACUMULAÇÃO (REGISTRADO)</t>
  </si>
  <si>
    <t>INCISO II DO §3º DO ART. 52 DA CIRCULAR SUSEP nº 517/15</t>
  </si>
  <si>
    <t>(+) PCC-PMBAC BD</t>
  </si>
  <si>
    <t>INCISO III DO §3º DO ART. 52 DA CIRCULAR SUSEP nº 517/15</t>
  </si>
  <si>
    <t>(-) MAIS VALIA PCC-PMBAC</t>
  </si>
  <si>
    <t>PCC-PMBC efetivamente constituída</t>
  </si>
  <si>
    <t>INCISO V DO §3º DO ART. 52 DA CIRCULAR SUSEP nº 517/15</t>
  </si>
  <si>
    <t>(-) MAIS VALIA PCC-PMBC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</si>
  <si>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Cabe a cada supervisionada determinar o critério de rateio da PCC entre os diferentes ramos e/ou planos, conforme disposto no §8º do art. 52 da Circular Susep nº 517/15.</t>
    </r>
  </si>
  <si>
    <t>MAIS VALIA</t>
  </si>
  <si>
    <t>VALOR DE MERCADO DOS TÍTULOS “MANTIDOS ATÉ O VENCIMENTO” QUE COBREM AS PROVISÕES TÉCNICAS</t>
  </si>
  <si>
    <t>VALOR CONTÁBIL DOS TÍTULOS “MANTIDOS ATÉ O VENCIMENTO” QUE COBREM AS PROVISÕES TÉCNICAS</t>
  </si>
  <si>
    <t>MAIS VALIA A SER DESCONTADA DA PCC QUE SERÁ EFETIVAMENTE CONSTITUÍDA</t>
  </si>
  <si>
    <t>RATEIO DA MAIS VALIA ENTRE AS PARCELAS DA PCC, ONDE (C) = (C1) + (C2) + (C3)</t>
  </si>
  <si>
    <t>(C)) = MÁXIMO (0; (A) – (B)), LIMITADO AO VALOR DA PCC</t>
  </si>
  <si>
    <t>C1 = PARCELA DA MAIS VALIA (PCC-PPNG), LIMITADA AO VALOR DA PCC-PPNG</t>
  </si>
  <si>
    <t>C2 = PARCELA DA MAIS VALIA (PCC-PMBAC), LIMITADA AO VALOR DA PCC-PMBAC</t>
  </si>
  <si>
    <t>C3 = PARCELA DA MAIS VALIA (PCC-PMBC), LIMITADA AO VALOR DA PCC-PMBC</t>
  </si>
  <si>
    <t xml:space="preserve">           Se essa dedução se referir a parcelas diferentes da PCC, a companhia deverá efetuar um rateio da “mais valia” entre cada parcela da PCC (última coluna).</t>
  </si>
  <si>
    <t>[TABELA I] PRÊMIOS E CONTRIBUIÇÕES REGISTRADOS DE PPNG</t>
  </si>
  <si>
    <t>[TABELA II] PRÊMIOS E CONTRIBUIÇÕES REGISTRADOS DE PMBAC DE PRODUTOS DE ACUMULAÇÃO</t>
  </si>
  <si>
    <t>[TABELA III] PRÊMIOS E CONTRIBUIÇÕES REGISTRADOS E NÃO REGISTRADOS DE PMBAC DE PRODUTOS DE BENEFÍCIO DEFINIDO</t>
  </si>
  <si>
    <t>[TABELA IV] PRÊMIOS E CONTRIBUIÇÕES NÃO REGISTRADOS DE PPNG E PMBAC DE PRODUTOS DE ACUMULAÇÃO</t>
  </si>
  <si>
    <t>[TABELA IV.A] PRÊMIOS E CONTRIBUIÇÕES NÃO REGISTRADOS DE PPNG</t>
  </si>
  <si>
    <t>[TABELA IV.B] PRÊMIOS E CONTRIBUIÇÕES NÃO REGISTRADOS DE PMBAC DE PRODUTOS DE ACUMULAÇÃO</t>
  </si>
  <si>
    <t>[TABELA V] PMBC</t>
  </si>
  <si>
    <t>2.3.1 * (-1)</t>
  </si>
  <si>
    <t>VALOR PRESENTE DO FLUXO DE CAIXA RELACIONADO À PPNG FUTURA DE PRÊMIOS NÃO REGISTRADOS (SAÍDAS – ENTRADAS)</t>
  </si>
  <si>
    <t>VALOR PRESENTE DO FLUXO DE CAIXA RELACIONADO À PMBAC FUTURA DE PRÊMIOS NÃO REGISTRADOS, INCLUINDO DESPESAS E CARREGAMENTOS
(SAÍDAS – ENTRADAS)</t>
  </si>
  <si>
    <t>Seguro Pessoas*</t>
  </si>
  <si>
    <t>TIPO DE RENDA (vitalícia, temporária ou certa)</t>
  </si>
  <si>
    <t>Até 50%</t>
  </si>
  <si>
    <t>EXCEDENTE FINANCEIRO NO DIFERIMENTO (até 50 %; maior ou igual a 50%)</t>
  </si>
  <si>
    <t>EXCEDENTE FINANCEIRO NA CONCESSÃO (até 50 %; maior ou igual a 50%)</t>
  </si>
  <si>
    <t>Maior ou igual a 50%</t>
  </si>
  <si>
    <t>EXCEDENTE FINANCEIRO NO DIFERIMENTO  (até 50 %; maior ou igual a 50%)</t>
  </si>
  <si>
    <t>EXCEDENTE FINANCEIRO NA CONCESSÃO  (até 50 %; maior ou igual a 50%)</t>
  </si>
  <si>
    <t xml:space="preserve">           Ou seja, para esses casos os resultados relacionados à PMBAC e à PDR de PMBAC serão compensados.</t>
  </si>
  <si>
    <t>C4 = PARCELA DA MAIS VALIA (PCC-Não Registrado), LIMITADA AO VALOR DA PCC-Não Registrado</t>
  </si>
  <si>
    <t>PCC-Não Registrado  efetivamente constituída</t>
  </si>
  <si>
    <t>PCC-Não Registrado</t>
  </si>
  <si>
    <t>(-) MAIS VALIA PCC-Não Registrado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</si>
  <si>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Dos valores anteriores, deverão ser deduzidos, quando for o caso, os valores referentes ao disposto no §2º do art. 52 da Circular Susep nº 517/15, de forma a se obter o valor final da PCC a ser constituída. </t>
    </r>
  </si>
  <si>
    <t>2.4.7.1. PMBAC-BD constituída (CMPID 13436)</t>
  </si>
  <si>
    <t>2.4.7.2. PMBAC-CV constituída (CMPID 13437)</t>
  </si>
  <si>
    <t>2.4.8.1. Projeção PMBAC-BD (CMPID 13438)</t>
  </si>
  <si>
    <t>2.4.8.3. Projeção PMBAC-CV (CMPID 13440)</t>
  </si>
  <si>
    <t>2.4.8.2. PDR constituída relacionada com os fluxos utilizados no item 2.4.8.1 (CMPID 13439)</t>
  </si>
  <si>
    <t>IV - Prêmios/contribuições não registrados</t>
  </si>
  <si>
    <t>(B) [Tabela IV.A] + (E) [Tabela IV.B]</t>
  </si>
  <si>
    <t>2.4.7.2</t>
  </si>
  <si>
    <t>2.4.8.4</t>
  </si>
  <si>
    <t>2.4.7.1</t>
  </si>
  <si>
    <t>2.4.8.2</t>
  </si>
  <si>
    <t>(H) [Tabela III]</t>
  </si>
  <si>
    <t>2.4.8.3</t>
  </si>
  <si>
    <t>2.4.8.1</t>
  </si>
  <si>
    <t>(G)+(I) [Tabela III]</t>
  </si>
  <si>
    <t>(F) [Tabela II]</t>
  </si>
  <si>
    <t>PCC-PMBAC CV</t>
  </si>
  <si>
    <t>PEF RELACIONADA CONSTITUÍDA</t>
  </si>
  <si>
    <r>
      <t>(F)</t>
    </r>
    <r>
      <rPr>
        <b/>
        <sz val="10"/>
        <color rgb="FF000000"/>
        <rFont val="Calibri"/>
        <family val="2"/>
        <scheme val="minor"/>
      </rPr>
      <t xml:space="preserve"> PCC -NÃO REGISTRADO = </t>
    </r>
    <r>
      <rPr>
        <b/>
        <sz val="10"/>
        <color rgb="FF006600"/>
        <rFont val="Calibri"/>
        <family val="2"/>
        <scheme val="minor"/>
      </rPr>
      <t>MÁXIMO (0; (B)+(E))</t>
    </r>
  </si>
  <si>
    <r>
      <rPr>
        <b/>
        <i/>
        <sz val="10"/>
        <color rgb="FF006600"/>
        <rFont val="Calibri"/>
        <family val="2"/>
        <scheme val="minor"/>
      </rPr>
      <t xml:space="preserve">(F) </t>
    </r>
    <r>
      <rPr>
        <b/>
        <i/>
        <sz val="10"/>
        <color rgb="FF000000"/>
        <rFont val="Calibri"/>
        <family val="2"/>
        <scheme val="minor"/>
      </rPr>
      <t>PCC-NÃO REGISTRADO) =</t>
    </r>
  </si>
  <si>
    <t>PCC TOTAL efetivamente constituída</t>
  </si>
  <si>
    <r>
      <rPr>
        <i/>
        <u/>
        <sz val="11"/>
        <color theme="1"/>
        <rFont val="Calibri"/>
        <family val="2"/>
        <scheme val="minor"/>
      </rPr>
      <t>Notas</t>
    </r>
    <r>
      <rPr>
        <i/>
        <sz val="11"/>
        <color theme="1"/>
        <rFont val="Calibri"/>
        <family val="2"/>
        <scheme val="minor"/>
      </rPr>
      <t xml:space="preserve">: - A PPNG constituída deve ser deduzida dos custos de aquisição diferidos e dos ativos intangíveis diretamente relacionados à PPNG, conforme art. 52 </t>
    </r>
  </si>
  <si>
    <t xml:space="preserve">            - Os Seguros de Pessoas abrangem os seguros dos grupos 09, 13 e 22, além dos ramos 1061 (Seguro Habitacional em Apólices de Mercado – Prestamista),</t>
  </si>
  <si>
    <t xml:space="preserve">              1198 (Seguro de Vida do Produtor Rural) e 1601 (Microsseguros de Pessoas).</t>
  </si>
  <si>
    <t>Seguro Pessoas</t>
  </si>
  <si>
    <t xml:space="preserve">               da Circular Susep nº 517/15, e de acordo com o exposto na pergunta 6.15 do documento de orientação do TAP.</t>
  </si>
  <si>
    <r>
      <t xml:space="preserve">PEF RELACIONADA CONSTITUÍDA =
</t>
    </r>
    <r>
      <rPr>
        <b/>
        <sz val="10"/>
        <color rgb="FF006600"/>
        <rFont val="Calibri"/>
        <family val="2"/>
        <scheme val="minor"/>
      </rPr>
      <t>(B1)+(B2)+...+(Bn)</t>
    </r>
  </si>
  <si>
    <t>(D1) = (C1) - (A1) - (B1)</t>
  </si>
  <si>
    <t>(D2) = (C2) - (A2) - (B2)</t>
  </si>
  <si>
    <t>(Dn) = (Cn) - (An) - (Bn)</t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</si>
  <si>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(C1)+(C2)+...+(Cn)</t>
    </r>
  </si>
  <si>
    <r>
      <t xml:space="preserve">PCC-PMBAC CV (REGISTRADO) =
</t>
    </r>
    <r>
      <rPr>
        <b/>
        <sz val="10"/>
        <color rgb="FF006600"/>
        <rFont val="Calibri"/>
        <family val="2"/>
        <scheme val="minor"/>
      </rPr>
      <t>MÁXIMO (0; (G) - (E) - (F))</t>
    </r>
  </si>
  <si>
    <r>
      <t>Nota</t>
    </r>
    <r>
      <rPr>
        <i/>
        <sz val="11"/>
        <color theme="1"/>
        <rFont val="Calibri"/>
        <family val="2"/>
        <scheme val="minor"/>
      </rPr>
      <t>: O valor presente do fluxo de caixa relacionado à PMBAC (C) deve incluir o fluxo dos eventuais excedentes financeiros relacionados, conforme disposto na pergunta 6.13 do documento de orientação do TAP.</t>
    </r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</si>
  <si>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Conforme disposto na resposta à pergunta 6.20 do documento de orientação do TAP, os carregamentos futuros e despesas futuras devem ser considerados conjuntamente com os fluxos de benefícios desses produtos do tipo benefício definido. </t>
    </r>
  </si>
  <si>
    <r>
      <rPr>
        <i/>
        <u/>
        <sz val="11"/>
        <color theme="1"/>
        <rFont val="Calibri"/>
        <family val="2"/>
        <scheme val="minor"/>
      </rPr>
      <t>Notas</t>
    </r>
    <r>
      <rPr>
        <i/>
        <sz val="11"/>
        <color theme="1"/>
        <rFont val="Calibri"/>
        <family val="2"/>
        <scheme val="minor"/>
      </rPr>
      <t>: - Os Seguros de Pessoas abrangem os seguros dos grupos 09, 13 e 22, além dos ramos 1061 (Seguro Habitacional em Apólices de Mercado – Prestamista),</t>
    </r>
  </si>
  <si>
    <t xml:space="preserve">            - O valor presente do fluxo de caixa relacionado aos prêmios não registrados deve ser calculado já líquido dos eventuais fluxos de resseguro/retrocessão relacionados,</t>
  </si>
  <si>
    <t xml:space="preserve">               1198 (Seguro de Vida do Produtor Rural) e 1601 (Microsseguros de Pessoas).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</si>
  <si>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O valor presente do fluxo de caixa relacionado à PMBAC (D) deve incluir o fluxo dos eventuais excedentes financeiros relacionados e deve ser calculado já líquido dos eventuais fluxos de </t>
    </r>
  </si>
  <si>
    <t xml:space="preserve">               conforme disposto na pergunta 6.23 do documento de orientação do TAP.</t>
  </si>
  <si>
    <t xml:space="preserve">           resseguro/retrocessão relacionados, conforme disposto na pergunta 6.23 do documento de orientação do TAP.</t>
  </si>
  <si>
    <r>
      <rPr>
        <b/>
        <sz val="10"/>
        <color rgb="FF006600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
PMBC CONSTITUÍDA</t>
    </r>
  </si>
  <si>
    <r>
      <rPr>
        <b/>
        <sz val="10"/>
        <color rgb="FF006600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
VALOR PRESENTE DO FLUXO DE CAIXA RELACIONADO À PMBC</t>
    </r>
  </si>
  <si>
    <r>
      <rPr>
        <b/>
        <sz val="10"/>
        <color rgb="FF006600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
PCC-PMBC</t>
    </r>
  </si>
  <si>
    <t>[TABELA VI] ATIVOS DE RESSEGURO E RETROCESSÃO</t>
  </si>
  <si>
    <t>§11º DO ART. 52 DA CIRCULAR SUSEP Nº 517/15</t>
  </si>
  <si>
    <t>TIPO DE ATIVO</t>
  </si>
  <si>
    <t>Ativo de resseguro/retrocessão de PPNG</t>
  </si>
  <si>
    <t>Ativo de resseguro/retrocessão de PMBAC-CV</t>
  </si>
  <si>
    <t>Ativo de resseguro/retrocessão de PMBAC-BD</t>
  </si>
  <si>
    <t>Ativo de resseguro/retrocessão de PMBC</t>
  </si>
  <si>
    <r>
      <rPr>
        <b/>
        <sz val="10"/>
        <color rgb="FF006600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
ATIVO CONSTITUÍDO</t>
    </r>
  </si>
  <si>
    <t>(A4)</t>
  </si>
  <si>
    <r>
      <rPr>
        <b/>
        <sz val="10"/>
        <color rgb="FF006600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
VALOR PRESENTE DO FLUXO DE CAIXA 
RELACIONADO AO ATIVO</t>
    </r>
  </si>
  <si>
    <t>(B4)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</si>
  <si>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A constituição do ativo de resseguro/retrocessão de PCC deverá ser feita apenas em caso de o resultado final do TAP ser positivo e haver operações de resseguro relacionadas às obrigações que geraram a necessidade de constituição da PCC.</t>
    </r>
  </si>
  <si>
    <r>
      <rPr>
        <b/>
        <i/>
        <sz val="10"/>
        <color rgb="FF006600"/>
        <rFont val="Calibri"/>
        <family val="2"/>
        <scheme val="minor"/>
      </rPr>
      <t>(A)</t>
    </r>
    <r>
      <rPr>
        <b/>
        <i/>
        <sz val="10"/>
        <color theme="1"/>
        <rFont val="Calibri"/>
        <family val="2"/>
        <scheme val="minor"/>
      </rPr>
      <t xml:space="preserve">
ATIVO CONSTITUÍDO</t>
    </r>
  </si>
  <si>
    <r>
      <rPr>
        <b/>
        <i/>
        <sz val="10"/>
        <color rgb="FF006600"/>
        <rFont val="Calibri"/>
        <family val="2"/>
        <scheme val="minor"/>
      </rPr>
      <t>(B)</t>
    </r>
    <r>
      <rPr>
        <b/>
        <i/>
        <sz val="10"/>
        <color theme="1"/>
        <rFont val="Calibri"/>
        <family val="2"/>
        <scheme val="minor"/>
      </rPr>
      <t xml:space="preserve">
VALOR PRESENTE DO FLUXO DE CAIXA 
RELACIONADO AO ATIVO</t>
    </r>
  </si>
  <si>
    <t>I - PPNG: prêmios/contribuições registrados</t>
  </si>
  <si>
    <t>II.a - PMBAC-CV: prêmios/contribuições registrados</t>
  </si>
  <si>
    <t>(E) [Tabela II]</t>
  </si>
  <si>
    <t>(G) [Tabela II]</t>
  </si>
  <si>
    <t>II.b - PEF relacionada à PMBAC-CV: prêmios/contribuições registrados</t>
  </si>
  <si>
    <t>III.a - PMBAC-BD: registrados e não registrados</t>
  </si>
  <si>
    <t>III.b - PDR relacionada à PMBAC-BD: registrados e não registrados</t>
  </si>
  <si>
    <t>PROVISÃO CONSTITUÍDA X REALISTA (QUADRO 28 X TAP)</t>
  </si>
  <si>
    <t>ATIVO DE RESSEGURO/RETROCESSÃO CONSTITUÍDO X REALISTA (QUADRO 28 X TAP)</t>
  </si>
  <si>
    <t>VI - Ativo de resseguro/retrocessão de PPNG</t>
  </si>
  <si>
    <t>VI - Ativo de resseguro/retrocessão de PMBAC-CV</t>
  </si>
  <si>
    <t>VI - Ativo de resseguro/retrocessão de PMBAC-BD</t>
  </si>
  <si>
    <t>VI - Ativo de resseguro/retrocessão de PMBC</t>
  </si>
  <si>
    <t>2.4.4</t>
  </si>
  <si>
    <t>(A1) [Tabela VI]</t>
  </si>
  <si>
    <t>2.4.5</t>
  </si>
  <si>
    <t>(B1) [Tabela VI]</t>
  </si>
  <si>
    <t>2.4.9.1</t>
  </si>
  <si>
    <t>(A2) [Tabela VI]</t>
  </si>
  <si>
    <t>2.4.10.1</t>
  </si>
  <si>
    <t>(B2) [Tabela VI]</t>
  </si>
  <si>
    <t>2.4.9.2</t>
  </si>
  <si>
    <t>(A3) [Tabela VI]</t>
  </si>
  <si>
    <t>2.4.10.2</t>
  </si>
  <si>
    <t>(B3) [Tabela VI]</t>
  </si>
  <si>
    <t>2.4.14</t>
  </si>
  <si>
    <t>(A4) [Tabela VI]</t>
  </si>
  <si>
    <t>2.4.15</t>
  </si>
  <si>
    <t>(B4) [Tabela VI]</t>
  </si>
  <si>
    <t>2.3.1 Superávit/(Déficit) dos fluxos não registrados no TAP: Entradas - Saídas (CMPID 13329)</t>
  </si>
  <si>
    <t>2.4.4 Ativo de resseguro de PPNG constituído (CMPID 13339)</t>
  </si>
  <si>
    <t>2.4.5 Proj. fluxos realistas rec. sin. e desp. a ocorrer do ativo res. PPNG (CMPID 13340)</t>
  </si>
  <si>
    <t>2.4.8.4. PEF constituída relacionada com os fluxos utilizados no item 2.4.8.3 (CMPID 13441)</t>
  </si>
  <si>
    <t>2.4.9 Ativo de resseguro de PMBAC (CMPID 13344)</t>
  </si>
  <si>
    <t>2.4.9.1 Ativo de PMBAC-BD (CMPID 13442)</t>
  </si>
  <si>
    <t>2.4.9.2 Ativo de PMBAC-CV (CMPID 13443)</t>
  </si>
  <si>
    <t>2.4.10 Proj. fluxos realistas rec. ben. a conceder do ativo resseguro PMBAC (CMPID 13345)</t>
  </si>
  <si>
    <t>2.4.10.1 Projeção Ativo PMBAC-BD (CMPID 13444)</t>
  </si>
  <si>
    <t>2.4.10.2 Projeção Ativo PMBAC-CV (CMPID 13445)</t>
  </si>
  <si>
    <t>2.4.14 Ativo de resseguro de PMBC (CMPID 13349)</t>
  </si>
  <si>
    <t>2.4.15 Proj. fluxos realistas rec. ben. concedidos do ativo resseguro PMBC (CMPID 13350)</t>
  </si>
  <si>
    <t xml:space="preserve">          e deve estar líquido da Provisão de Excedente Financeiro (PEF) constituída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</si>
  <si>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O valor presente do fluxo de caixa da PMBC (B) deve incluir o fluxo dos eventuais excedentes financeiros relacionados à fase de concessão, conforme disposto na pergunta 6.13 do documento de orientação do TAP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</si>
</sst>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[Red]\-#,##0\ "/>
    <numFmt numFmtId="165" formatCode="0.00_ ;[Red]\-0.00\ "/>
    <numFmt numFmtId="166" formatCode="#,##0_ ;\-#,##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66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0066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Alignment="1">
      <alignment wrapText="1"/>
    </xf>
    <xf numFmtId="14" fontId="0" fillId="4" borderId="0" xfId="0" applyNumberFormat="1" applyFill="1" applyAlignment="1">
      <alignment horizontal="center"/>
    </xf>
    <xf numFmtId="0" fontId="0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0" xfId="0" applyFont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14" fillId="0" borderId="0" xfId="0" applyFont="1" applyFill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/>
    <xf numFmtId="0" fontId="9" fillId="0" borderId="0" xfId="0" applyFont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8" fillId="6" borderId="7" xfId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166" fontId="18" fillId="6" borderId="10" xfId="1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6" fontId="18" fillId="6" borderId="10" xfId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/>
    <xf numFmtId="0" fontId="9" fillId="0" borderId="0" xfId="0" applyFont="1"/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8" fillId="6" borderId="10" xfId="0" applyNumberFormat="1" applyFont="1" applyFill="1" applyBorder="1" applyAlignment="1">
      <alignment horizontal="center" vertical="center"/>
    </xf>
    <xf numFmtId="166" fontId="18" fillId="6" borderId="7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9" fillId="0" borderId="0" xfId="0" quotePrefix="1" applyFont="1"/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7" borderId="0" xfId="0" applyFill="1"/>
    <xf numFmtId="166" fontId="20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wrapText="1"/>
    </xf>
    <xf numFmtId="166" fontId="9" fillId="0" borderId="0" xfId="0" applyNumberFormat="1" applyFont="1"/>
    <xf numFmtId="0" fontId="19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center" vertical="center" wrapText="1"/>
    </xf>
    <xf numFmtId="166" fontId="20" fillId="7" borderId="9" xfId="0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166" fontId="20" fillId="7" borderId="8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0" fontId="5" fillId="7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164" fontId="18" fillId="6" borderId="14" xfId="1" applyNumberFormat="1" applyFont="1" applyFill="1" applyBorder="1" applyAlignment="1">
      <alignment horizontal="center" vertical="center" wrapText="1"/>
    </xf>
    <xf numFmtId="164" fontId="18" fillId="6" borderId="7" xfId="1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9" xfId="0" applyNumberFormat="1" applyFont="1" applyFill="1" applyBorder="1" applyAlignment="1">
      <alignment horizontal="center" vertical="center" wrapText="1"/>
    </xf>
    <xf numFmtId="164" fontId="20" fillId="3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6" fontId="20" fillId="3" borderId="8" xfId="0" applyNumberFormat="1" applyFont="1" applyFill="1" applyBorder="1" applyAlignment="1">
      <alignment horizontal="center" vertical="center" wrapText="1"/>
    </xf>
    <xf numFmtId="166" fontId="20" fillId="3" borderId="1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66" fontId="20" fillId="3" borderId="9" xfId="0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166" fontId="20" fillId="7" borderId="8" xfId="0" applyNumberFormat="1" applyFont="1" applyFill="1" applyBorder="1" applyAlignment="1">
      <alignment horizontal="center" vertical="center" wrapText="1"/>
    </xf>
    <xf numFmtId="166" fontId="20" fillId="7" borderId="10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/>
  </cellStyles>
  <dxfs count="2">
    <dxf>
      <font>
        <b/>
        <i/>
        <color auto="1"/>
      </font>
      <fill>
        <patternFill patternType="solid">
          <bgColor rgb="FFFF0000"/>
        </patternFill>
      </fill>
    </dxf>
    <dxf>
      <font>
        <b/>
        <i/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0"/>
  <sheetViews>
    <sheetView showGridLines="0" zoomScale="80" zoomScaleNormal="80" workbookViewId="0">
      <selection activeCell="E21" sqref="E21"/>
    </sheetView>
  </sheetViews>
  <sheetFormatPr defaultColWidth="13.85546875" defaultRowHeight="15" x14ac:dyDescent="0.25"/>
  <cols>
    <col min="1" max="1" width="22.85546875" customWidth="1"/>
    <col min="2" max="4" width="38.28515625" customWidth="1"/>
  </cols>
  <sheetData>
    <row r="1" spans="1:4" ht="18.75" x14ac:dyDescent="0.4">
      <c r="A1" s="2" t="s">
        <v>23</v>
      </c>
    </row>
    <row r="2" spans="1:4" x14ac:dyDescent="0.25">
      <c r="A2" s="6" t="s">
        <v>0</v>
      </c>
      <c r="B2" s="4">
        <v>43830</v>
      </c>
    </row>
    <row r="3" spans="1:4" s="10" customFormat="1" x14ac:dyDescent="0.25">
      <c r="A3" s="8"/>
      <c r="B3" s="9"/>
    </row>
    <row r="4" spans="1:4" x14ac:dyDescent="0.25">
      <c r="A4" s="98" t="s">
        <v>102</v>
      </c>
      <c r="B4" s="98"/>
      <c r="C4" s="98"/>
      <c r="D4" s="98"/>
    </row>
    <row r="5" spans="1:4" s="10" customFormat="1" ht="6.95" customHeight="1" x14ac:dyDescent="0.25">
      <c r="A5" s="25"/>
      <c r="B5" s="25"/>
      <c r="C5" s="25"/>
      <c r="D5" s="25"/>
    </row>
    <row r="6" spans="1:4" x14ac:dyDescent="0.25">
      <c r="A6" s="17" t="s">
        <v>160</v>
      </c>
    </row>
    <row r="7" spans="1:4" x14ac:dyDescent="0.25">
      <c r="A7" s="18" t="s">
        <v>79</v>
      </c>
    </row>
    <row r="8" spans="1:4" s="1" customFormat="1" ht="16.5" customHeight="1" x14ac:dyDescent="0.25">
      <c r="A8" s="106" t="s">
        <v>1</v>
      </c>
      <c r="B8" s="39" t="s">
        <v>2</v>
      </c>
      <c r="C8" s="67" t="s">
        <v>4</v>
      </c>
      <c r="D8" s="70" t="s">
        <v>5</v>
      </c>
    </row>
    <row r="9" spans="1:4" s="5" customFormat="1" ht="13.5" customHeight="1" x14ac:dyDescent="0.25">
      <c r="A9" s="107"/>
      <c r="B9" s="107" t="s">
        <v>3</v>
      </c>
      <c r="C9" s="107" t="s">
        <v>22</v>
      </c>
      <c r="D9" s="107" t="s">
        <v>6</v>
      </c>
    </row>
    <row r="10" spans="1:4" s="5" customFormat="1" ht="13.5" customHeight="1" x14ac:dyDescent="0.25">
      <c r="A10" s="108"/>
      <c r="B10" s="108"/>
      <c r="C10" s="108"/>
      <c r="D10" s="108"/>
    </row>
    <row r="11" spans="1:4" s="1" customFormat="1" ht="15" customHeight="1" x14ac:dyDescent="0.25">
      <c r="A11" s="11" t="s">
        <v>7</v>
      </c>
      <c r="B11" s="65" t="s">
        <v>8</v>
      </c>
      <c r="C11" s="65" t="s">
        <v>9</v>
      </c>
      <c r="D11" s="65" t="s">
        <v>10</v>
      </c>
    </row>
    <row r="12" spans="1:4" s="1" customFormat="1" ht="15" customHeight="1" x14ac:dyDescent="0.25">
      <c r="A12" s="11" t="s">
        <v>208</v>
      </c>
      <c r="B12" s="65" t="s">
        <v>11</v>
      </c>
      <c r="C12" s="65" t="s">
        <v>12</v>
      </c>
      <c r="D12" s="65" t="s">
        <v>13</v>
      </c>
    </row>
    <row r="13" spans="1:4" s="1" customFormat="1" ht="15" customHeight="1" x14ac:dyDescent="0.25">
      <c r="A13" s="11" t="s">
        <v>14</v>
      </c>
      <c r="B13" s="65" t="s">
        <v>15</v>
      </c>
      <c r="C13" s="65" t="s">
        <v>16</v>
      </c>
      <c r="D13" s="65" t="s">
        <v>17</v>
      </c>
    </row>
    <row r="14" spans="1:4" s="1" customFormat="1" ht="16.5" customHeight="1" x14ac:dyDescent="0.25">
      <c r="A14" s="109" t="s">
        <v>18</v>
      </c>
      <c r="B14" s="69" t="s">
        <v>19</v>
      </c>
      <c r="C14" s="67" t="s">
        <v>20</v>
      </c>
      <c r="D14" s="70" t="s">
        <v>21</v>
      </c>
    </row>
    <row r="15" spans="1:4" s="5" customFormat="1" ht="18.75" customHeight="1" x14ac:dyDescent="0.25">
      <c r="A15" s="110"/>
      <c r="B15" s="112" t="s">
        <v>82</v>
      </c>
      <c r="C15" s="107" t="s">
        <v>83</v>
      </c>
      <c r="D15" s="107" t="s">
        <v>84</v>
      </c>
    </row>
    <row r="16" spans="1:4" s="5" customFormat="1" ht="18.75" customHeight="1" x14ac:dyDescent="0.25">
      <c r="A16" s="111"/>
      <c r="B16" s="113"/>
      <c r="C16" s="108"/>
      <c r="D16" s="108"/>
    </row>
    <row r="17" spans="1:4" ht="6.95" customHeight="1" x14ac:dyDescent="0.25">
      <c r="A17" s="7"/>
    </row>
    <row r="18" spans="1:4" x14ac:dyDescent="0.25">
      <c r="A18" s="63" t="s">
        <v>205</v>
      </c>
    </row>
    <row r="19" spans="1:4" x14ac:dyDescent="0.25">
      <c r="A19" s="63" t="s">
        <v>209</v>
      </c>
    </row>
    <row r="20" spans="1:4" x14ac:dyDescent="0.25">
      <c r="A20" s="63" t="s">
        <v>206</v>
      </c>
    </row>
    <row r="21" spans="1:4" x14ac:dyDescent="0.25">
      <c r="A21" s="63" t="s">
        <v>207</v>
      </c>
    </row>
    <row r="22" spans="1:4" x14ac:dyDescent="0.25">
      <c r="A22" s="7"/>
    </row>
    <row r="23" spans="1:4" x14ac:dyDescent="0.25">
      <c r="A23" s="7"/>
    </row>
    <row r="24" spans="1:4" x14ac:dyDescent="0.25">
      <c r="A24" s="98" t="s">
        <v>101</v>
      </c>
      <c r="B24" s="98"/>
      <c r="C24" s="98"/>
      <c r="D24" s="98"/>
    </row>
    <row r="25" spans="1:4" s="10" customFormat="1" ht="6.95" customHeight="1" x14ac:dyDescent="0.25">
      <c r="A25" s="25"/>
      <c r="B25" s="25"/>
      <c r="C25" s="25"/>
      <c r="D25" s="25"/>
    </row>
    <row r="26" spans="1:4" x14ac:dyDescent="0.25">
      <c r="A26" s="21" t="s">
        <v>160</v>
      </c>
      <c r="B26" s="7"/>
      <c r="C26" s="7"/>
      <c r="D26" s="7"/>
    </row>
    <row r="27" spans="1:4" x14ac:dyDescent="0.25">
      <c r="A27" s="22" t="s">
        <v>79</v>
      </c>
      <c r="B27" s="7"/>
      <c r="C27" s="7"/>
      <c r="D27" s="7"/>
    </row>
    <row r="28" spans="1:4" x14ac:dyDescent="0.25">
      <c r="A28" s="99" t="s">
        <v>1</v>
      </c>
      <c r="B28" s="41" t="s">
        <v>2</v>
      </c>
      <c r="C28" s="35" t="s">
        <v>4</v>
      </c>
      <c r="D28" s="42" t="s">
        <v>5</v>
      </c>
    </row>
    <row r="29" spans="1:4" x14ac:dyDescent="0.25">
      <c r="A29" s="100"/>
      <c r="B29" s="100" t="s">
        <v>3</v>
      </c>
      <c r="C29" s="102" t="s">
        <v>22</v>
      </c>
      <c r="D29" s="104" t="s">
        <v>6</v>
      </c>
    </row>
    <row r="30" spans="1:4" x14ac:dyDescent="0.25">
      <c r="A30" s="101"/>
      <c r="B30" s="101"/>
      <c r="C30" s="103"/>
      <c r="D30" s="105"/>
    </row>
    <row r="31" spans="1:4" x14ac:dyDescent="0.25">
      <c r="A31" s="23" t="s">
        <v>7</v>
      </c>
      <c r="B31" s="49">
        <v>1000</v>
      </c>
      <c r="C31" s="49">
        <v>3000</v>
      </c>
      <c r="D31" s="49">
        <f>C31-B31</f>
        <v>2000</v>
      </c>
    </row>
    <row r="32" spans="1:4" x14ac:dyDescent="0.25">
      <c r="A32" s="23" t="s">
        <v>208</v>
      </c>
      <c r="B32" s="49">
        <v>2000</v>
      </c>
      <c r="C32" s="49">
        <v>1000</v>
      </c>
      <c r="D32" s="49">
        <f t="shared" ref="D32:D33" si="0">C32-B32</f>
        <v>-1000</v>
      </c>
    </row>
    <row r="33" spans="1:4" x14ac:dyDescent="0.25">
      <c r="A33" s="23" t="s">
        <v>14</v>
      </c>
      <c r="B33" s="49">
        <v>1000</v>
      </c>
      <c r="C33" s="49">
        <v>3000</v>
      </c>
      <c r="D33" s="49">
        <f t="shared" si="0"/>
        <v>2000</v>
      </c>
    </row>
    <row r="34" spans="1:4" x14ac:dyDescent="0.25">
      <c r="A34" s="96" t="s">
        <v>18</v>
      </c>
      <c r="B34" s="37" t="s">
        <v>19</v>
      </c>
      <c r="C34" s="32" t="s">
        <v>20</v>
      </c>
      <c r="D34" s="40" t="s">
        <v>21</v>
      </c>
    </row>
    <row r="35" spans="1:4" x14ac:dyDescent="0.25">
      <c r="A35" s="97"/>
      <c r="B35" s="54">
        <f>SUM(B31:B33)</f>
        <v>4000</v>
      </c>
      <c r="C35" s="50">
        <f>SUM(C31:C33)</f>
        <v>7000</v>
      </c>
      <c r="D35" s="48">
        <f>MAX(C35-B35,0)</f>
        <v>3000</v>
      </c>
    </row>
    <row r="36" spans="1:4" ht="6.95" customHeight="1" x14ac:dyDescent="0.25">
      <c r="A36" s="7"/>
      <c r="B36" s="24"/>
      <c r="C36" s="24"/>
      <c r="D36" s="24"/>
    </row>
    <row r="37" spans="1:4" s="62" customFormat="1" x14ac:dyDescent="0.25">
      <c r="A37" s="63" t="s">
        <v>205</v>
      </c>
    </row>
    <row r="38" spans="1:4" s="62" customFormat="1" x14ac:dyDescent="0.25">
      <c r="A38" s="63" t="s">
        <v>209</v>
      </c>
    </row>
    <row r="39" spans="1:4" s="62" customFormat="1" x14ac:dyDescent="0.25">
      <c r="A39" s="63" t="s">
        <v>206</v>
      </c>
    </row>
    <row r="40" spans="1:4" s="62" customFormat="1" x14ac:dyDescent="0.25">
      <c r="A40" s="63" t="s">
        <v>207</v>
      </c>
    </row>
  </sheetData>
  <mergeCells count="15">
    <mergeCell ref="A34:A35"/>
    <mergeCell ref="A24:D24"/>
    <mergeCell ref="A4:D4"/>
    <mergeCell ref="A28:A30"/>
    <mergeCell ref="B29:B30"/>
    <mergeCell ref="C29:C30"/>
    <mergeCell ref="D29:D30"/>
    <mergeCell ref="A8:A10"/>
    <mergeCell ref="A14:A16"/>
    <mergeCell ref="B9:B10"/>
    <mergeCell ref="C9:C10"/>
    <mergeCell ref="D9:D10"/>
    <mergeCell ref="C15:C16"/>
    <mergeCell ref="B15:B16"/>
    <mergeCell ref="D15:D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3"/>
  <sheetViews>
    <sheetView showGridLines="0" zoomScale="80" zoomScaleNormal="80" workbookViewId="0">
      <selection activeCell="K19" sqref="K19"/>
    </sheetView>
  </sheetViews>
  <sheetFormatPr defaultColWidth="13.85546875" defaultRowHeight="15" x14ac:dyDescent="0.25"/>
  <cols>
    <col min="1" max="1" width="19.28515625" customWidth="1"/>
    <col min="2" max="2" width="14.42578125" customWidth="1"/>
    <col min="3" max="3" width="26.28515625" customWidth="1"/>
    <col min="4" max="4" width="19.85546875" customWidth="1"/>
    <col min="5" max="5" width="27.85546875" customWidth="1"/>
    <col min="6" max="7" width="24.42578125" style="62" customWidth="1"/>
    <col min="8" max="8" width="27.85546875" style="62" customWidth="1"/>
    <col min="9" max="9" width="28.28515625" customWidth="1"/>
  </cols>
  <sheetData>
    <row r="1" spans="1:9" ht="18.75" x14ac:dyDescent="0.4">
      <c r="A1" s="2" t="s">
        <v>23</v>
      </c>
    </row>
    <row r="2" spans="1:9" x14ac:dyDescent="0.25">
      <c r="A2" s="6" t="s">
        <v>0</v>
      </c>
      <c r="B2" s="4">
        <v>43830</v>
      </c>
    </row>
    <row r="3" spans="1:9" s="10" customFormat="1" x14ac:dyDescent="0.25">
      <c r="A3" s="8"/>
      <c r="B3" s="9"/>
      <c r="F3" s="64"/>
      <c r="G3" s="64"/>
      <c r="H3" s="64"/>
    </row>
    <row r="4" spans="1:9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</row>
    <row r="5" spans="1:9" s="10" customFormat="1" ht="6.95" customHeight="1" x14ac:dyDescent="0.25">
      <c r="A5" s="25"/>
      <c r="B5" s="25"/>
      <c r="C5" s="25"/>
      <c r="D5" s="25"/>
      <c r="F5" s="64"/>
      <c r="G5" s="64"/>
      <c r="H5" s="64"/>
    </row>
    <row r="6" spans="1:9" x14ac:dyDescent="0.25">
      <c r="A6" s="17" t="s">
        <v>161</v>
      </c>
    </row>
    <row r="7" spans="1:9" x14ac:dyDescent="0.25">
      <c r="A7" s="18" t="s">
        <v>80</v>
      </c>
    </row>
    <row r="8" spans="1:9" s="13" customFormat="1" ht="12.75" customHeight="1" x14ac:dyDescent="0.2">
      <c r="A8" s="114" t="s">
        <v>24</v>
      </c>
      <c r="B8" s="114" t="s">
        <v>25</v>
      </c>
      <c r="C8" s="114" t="s">
        <v>173</v>
      </c>
      <c r="D8" s="114" t="s">
        <v>26</v>
      </c>
      <c r="E8" s="114" t="s">
        <v>174</v>
      </c>
      <c r="F8" s="115" t="s">
        <v>27</v>
      </c>
      <c r="G8" s="116"/>
      <c r="H8" s="116"/>
      <c r="I8" s="116"/>
    </row>
    <row r="9" spans="1:9" s="13" customFormat="1" ht="12.75" x14ac:dyDescent="0.2">
      <c r="A9" s="114"/>
      <c r="B9" s="114"/>
      <c r="C9" s="114"/>
      <c r="D9" s="114"/>
      <c r="E9" s="114"/>
      <c r="F9" s="67" t="s">
        <v>2</v>
      </c>
      <c r="G9" s="67" t="s">
        <v>4</v>
      </c>
      <c r="H9" s="67" t="s">
        <v>5</v>
      </c>
      <c r="I9" s="67" t="s">
        <v>19</v>
      </c>
    </row>
    <row r="10" spans="1:9" s="13" customFormat="1" ht="25.5" customHeight="1" x14ac:dyDescent="0.2">
      <c r="A10" s="114"/>
      <c r="B10" s="114"/>
      <c r="C10" s="114"/>
      <c r="D10" s="114"/>
      <c r="E10" s="114"/>
      <c r="F10" s="107" t="s">
        <v>44</v>
      </c>
      <c r="G10" s="107" t="s">
        <v>201</v>
      </c>
      <c r="H10" s="107" t="s">
        <v>43</v>
      </c>
      <c r="I10" s="107" t="s">
        <v>200</v>
      </c>
    </row>
    <row r="11" spans="1:9" s="13" customFormat="1" ht="12.75" x14ac:dyDescent="0.2">
      <c r="A11" s="114"/>
      <c r="B11" s="114"/>
      <c r="C11" s="114"/>
      <c r="D11" s="114"/>
      <c r="E11" s="114"/>
      <c r="F11" s="108"/>
      <c r="G11" s="108"/>
      <c r="H11" s="108"/>
      <c r="I11" s="108"/>
    </row>
    <row r="12" spans="1:9" s="6" customFormat="1" ht="15" customHeight="1" x14ac:dyDescent="0.2">
      <c r="A12" s="11" t="s">
        <v>28</v>
      </c>
      <c r="B12" s="11" t="s">
        <v>29</v>
      </c>
      <c r="C12" s="11" t="s">
        <v>175</v>
      </c>
      <c r="D12" s="11" t="s">
        <v>39</v>
      </c>
      <c r="E12" s="11" t="s">
        <v>172</v>
      </c>
      <c r="F12" s="65" t="s">
        <v>8</v>
      </c>
      <c r="G12" s="65" t="s">
        <v>9</v>
      </c>
      <c r="H12" s="65" t="s">
        <v>53</v>
      </c>
      <c r="I12" s="65" t="s">
        <v>211</v>
      </c>
    </row>
    <row r="13" spans="1:9" s="6" customFormat="1" ht="15" customHeight="1" x14ac:dyDescent="0.2">
      <c r="A13" s="11" t="s">
        <v>30</v>
      </c>
      <c r="B13" s="11" t="s">
        <v>31</v>
      </c>
      <c r="C13" s="11" t="s">
        <v>31</v>
      </c>
      <c r="D13" s="11" t="s">
        <v>40</v>
      </c>
      <c r="E13" s="11" t="s">
        <v>31</v>
      </c>
      <c r="F13" s="65" t="s">
        <v>11</v>
      </c>
      <c r="G13" s="65" t="s">
        <v>12</v>
      </c>
      <c r="H13" s="65" t="s">
        <v>59</v>
      </c>
      <c r="I13" s="65" t="s">
        <v>212</v>
      </c>
    </row>
    <row r="14" spans="1:9" s="6" customFormat="1" ht="15" customHeight="1" x14ac:dyDescent="0.2">
      <c r="A14" s="11" t="s">
        <v>32</v>
      </c>
      <c r="B14" s="11" t="s">
        <v>33</v>
      </c>
      <c r="C14" s="11" t="s">
        <v>31</v>
      </c>
      <c r="D14" s="11" t="s">
        <v>103</v>
      </c>
      <c r="E14" s="11" t="s">
        <v>31</v>
      </c>
      <c r="F14" s="65" t="s">
        <v>34</v>
      </c>
      <c r="G14" s="65" t="s">
        <v>34</v>
      </c>
      <c r="H14" s="65" t="s">
        <v>34</v>
      </c>
      <c r="I14" s="65" t="s">
        <v>34</v>
      </c>
    </row>
    <row r="15" spans="1:9" s="6" customFormat="1" ht="15" customHeight="1" x14ac:dyDescent="0.2">
      <c r="A15" s="11" t="s">
        <v>35</v>
      </c>
      <c r="B15" s="11" t="s">
        <v>31</v>
      </c>
      <c r="C15" s="11" t="s">
        <v>31</v>
      </c>
      <c r="D15" s="11" t="s">
        <v>42</v>
      </c>
      <c r="E15" s="11" t="s">
        <v>31</v>
      </c>
      <c r="F15" s="65" t="s">
        <v>34</v>
      </c>
      <c r="G15" s="65" t="s">
        <v>34</v>
      </c>
      <c r="H15" s="65" t="s">
        <v>34</v>
      </c>
      <c r="I15" s="65" t="s">
        <v>34</v>
      </c>
    </row>
    <row r="16" spans="1:9" s="6" customFormat="1" ht="15" customHeight="1" x14ac:dyDescent="0.2">
      <c r="A16" s="11" t="s">
        <v>34</v>
      </c>
      <c r="B16" s="11" t="s">
        <v>34</v>
      </c>
      <c r="C16" s="11" t="s">
        <v>34</v>
      </c>
      <c r="D16" s="11" t="s">
        <v>34</v>
      </c>
      <c r="E16" s="11" t="s">
        <v>34</v>
      </c>
      <c r="F16" s="65" t="s">
        <v>34</v>
      </c>
      <c r="G16" s="65" t="s">
        <v>34</v>
      </c>
      <c r="H16" s="65" t="s">
        <v>34</v>
      </c>
      <c r="I16" s="65" t="s">
        <v>34</v>
      </c>
    </row>
    <row r="17" spans="1:9" s="6" customFormat="1" ht="15" customHeight="1" x14ac:dyDescent="0.2">
      <c r="A17" s="11" t="s">
        <v>34</v>
      </c>
      <c r="B17" s="11" t="s">
        <v>34</v>
      </c>
      <c r="C17" s="11" t="s">
        <v>34</v>
      </c>
      <c r="D17" s="11" t="s">
        <v>34</v>
      </c>
      <c r="E17" s="11" t="s">
        <v>34</v>
      </c>
      <c r="F17" s="65" t="s">
        <v>36</v>
      </c>
      <c r="G17" s="65" t="s">
        <v>37</v>
      </c>
      <c r="H17" s="65" t="s">
        <v>65</v>
      </c>
      <c r="I17" s="65" t="s">
        <v>213</v>
      </c>
    </row>
    <row r="18" spans="1:9" s="6" customFormat="1" ht="15.75" customHeight="1" x14ac:dyDescent="0.2">
      <c r="A18" s="109" t="s">
        <v>18</v>
      </c>
      <c r="B18" s="114" t="s">
        <v>31</v>
      </c>
      <c r="C18" s="114" t="s">
        <v>31</v>
      </c>
      <c r="D18" s="114" t="s">
        <v>31</v>
      </c>
      <c r="E18" s="114" t="s">
        <v>31</v>
      </c>
      <c r="F18" s="69" t="s">
        <v>20</v>
      </c>
      <c r="G18" s="69" t="s">
        <v>21</v>
      </c>
      <c r="H18" s="67" t="s">
        <v>68</v>
      </c>
      <c r="I18" s="69" t="s">
        <v>69</v>
      </c>
    </row>
    <row r="19" spans="1:9" s="13" customFormat="1" ht="26.25" customHeight="1" x14ac:dyDescent="0.2">
      <c r="A19" s="110"/>
      <c r="B19" s="114"/>
      <c r="C19" s="114"/>
      <c r="D19" s="114"/>
      <c r="E19" s="114"/>
      <c r="F19" s="107" t="s">
        <v>86</v>
      </c>
      <c r="G19" s="107" t="s">
        <v>210</v>
      </c>
      <c r="H19" s="107" t="s">
        <v>214</v>
      </c>
      <c r="I19" s="107" t="s">
        <v>215</v>
      </c>
    </row>
    <row r="20" spans="1:9" s="13" customFormat="1" ht="15.75" customHeight="1" x14ac:dyDescent="0.2">
      <c r="A20" s="111"/>
      <c r="B20" s="114"/>
      <c r="C20" s="114"/>
      <c r="D20" s="114"/>
      <c r="E20" s="114"/>
      <c r="F20" s="108"/>
      <c r="G20" s="108"/>
      <c r="H20" s="108"/>
      <c r="I20" s="108"/>
    </row>
    <row r="21" spans="1:9" ht="6.95" customHeight="1" x14ac:dyDescent="0.25">
      <c r="A21" s="7"/>
    </row>
    <row r="22" spans="1:9" x14ac:dyDescent="0.25">
      <c r="A22" s="57" t="s">
        <v>216</v>
      </c>
    </row>
    <row r="23" spans="1:9" x14ac:dyDescent="0.25">
      <c r="A23" s="7"/>
    </row>
    <row r="25" spans="1:9" x14ac:dyDescent="0.25">
      <c r="A25" s="98" t="s">
        <v>101</v>
      </c>
      <c r="B25" s="98"/>
      <c r="C25" s="98"/>
      <c r="D25" s="98"/>
      <c r="E25" s="98"/>
      <c r="F25" s="98"/>
      <c r="G25" s="98"/>
      <c r="H25" s="98"/>
      <c r="I25" s="98"/>
    </row>
    <row r="26" spans="1:9" s="10" customFormat="1" ht="6.95" customHeight="1" x14ac:dyDescent="0.25">
      <c r="A26" s="25"/>
      <c r="B26" s="25"/>
      <c r="C26" s="25"/>
      <c r="D26" s="25"/>
      <c r="F26" s="64"/>
      <c r="G26" s="64"/>
      <c r="H26" s="64"/>
    </row>
    <row r="27" spans="1:9" s="7" customFormat="1" x14ac:dyDescent="0.25">
      <c r="A27" s="21" t="s">
        <v>161</v>
      </c>
      <c r="F27" s="63"/>
      <c r="G27" s="63"/>
      <c r="H27" s="63"/>
    </row>
    <row r="28" spans="1:9" s="7" customFormat="1" x14ac:dyDescent="0.25">
      <c r="A28" s="22" t="s">
        <v>80</v>
      </c>
      <c r="F28" s="63"/>
      <c r="G28" s="63"/>
      <c r="H28" s="63"/>
    </row>
    <row r="29" spans="1:9" s="26" customFormat="1" ht="12.75" customHeight="1" x14ac:dyDescent="0.2">
      <c r="A29" s="118" t="s">
        <v>24</v>
      </c>
      <c r="B29" s="118" t="s">
        <v>25</v>
      </c>
      <c r="C29" s="118" t="s">
        <v>173</v>
      </c>
      <c r="D29" s="118" t="s">
        <v>26</v>
      </c>
      <c r="E29" s="118" t="s">
        <v>174</v>
      </c>
      <c r="F29" s="119" t="s">
        <v>27</v>
      </c>
      <c r="G29" s="120"/>
      <c r="H29" s="120"/>
      <c r="I29" s="121"/>
    </row>
    <row r="30" spans="1:9" s="26" customFormat="1" ht="12.75" x14ac:dyDescent="0.2">
      <c r="A30" s="118"/>
      <c r="B30" s="118"/>
      <c r="C30" s="118"/>
      <c r="D30" s="118"/>
      <c r="E30" s="118"/>
      <c r="F30" s="68" t="s">
        <v>2</v>
      </c>
      <c r="G30" s="68" t="s">
        <v>4</v>
      </c>
      <c r="H30" s="68" t="s">
        <v>5</v>
      </c>
      <c r="I30" s="68" t="s">
        <v>19</v>
      </c>
    </row>
    <row r="31" spans="1:9" s="26" customFormat="1" ht="25.5" customHeight="1" x14ac:dyDescent="0.2">
      <c r="A31" s="118"/>
      <c r="B31" s="118"/>
      <c r="C31" s="118"/>
      <c r="D31" s="118"/>
      <c r="E31" s="118"/>
      <c r="F31" s="102" t="s">
        <v>44</v>
      </c>
      <c r="G31" s="102" t="s">
        <v>201</v>
      </c>
      <c r="H31" s="102" t="s">
        <v>43</v>
      </c>
      <c r="I31" s="102" t="s">
        <v>200</v>
      </c>
    </row>
    <row r="32" spans="1:9" s="26" customFormat="1" ht="12.75" x14ac:dyDescent="0.2">
      <c r="A32" s="118"/>
      <c r="B32" s="118"/>
      <c r="C32" s="118"/>
      <c r="D32" s="118"/>
      <c r="E32" s="118"/>
      <c r="F32" s="103"/>
      <c r="G32" s="103"/>
      <c r="H32" s="103"/>
      <c r="I32" s="103"/>
    </row>
    <row r="33" spans="1:9" s="27" customFormat="1" ht="15" customHeight="1" x14ac:dyDescent="0.2">
      <c r="A33" s="23" t="s">
        <v>28</v>
      </c>
      <c r="B33" s="23" t="s">
        <v>29</v>
      </c>
      <c r="C33" s="23" t="s">
        <v>175</v>
      </c>
      <c r="D33" s="23" t="s">
        <v>39</v>
      </c>
      <c r="E33" s="23" t="s">
        <v>172</v>
      </c>
      <c r="F33" s="49">
        <v>1000</v>
      </c>
      <c r="G33" s="75">
        <v>180</v>
      </c>
      <c r="H33" s="71">
        <v>980</v>
      </c>
      <c r="I33" s="71">
        <f>H33-F33-G33</f>
        <v>-200</v>
      </c>
    </row>
    <row r="34" spans="1:9" s="27" customFormat="1" ht="15" customHeight="1" x14ac:dyDescent="0.2">
      <c r="A34" s="23" t="s">
        <v>30</v>
      </c>
      <c r="B34" s="23" t="s">
        <v>31</v>
      </c>
      <c r="C34" s="23" t="s">
        <v>31</v>
      </c>
      <c r="D34" s="23" t="s">
        <v>40</v>
      </c>
      <c r="E34" s="23" t="s">
        <v>31</v>
      </c>
      <c r="F34" s="71">
        <v>900</v>
      </c>
      <c r="G34" s="75">
        <v>0</v>
      </c>
      <c r="H34" s="71">
        <v>700</v>
      </c>
      <c r="I34" s="71">
        <f t="shared" ref="I34:I38" si="0">H34-F34-G34</f>
        <v>-200</v>
      </c>
    </row>
    <row r="35" spans="1:9" s="27" customFormat="1" ht="15" customHeight="1" x14ac:dyDescent="0.2">
      <c r="A35" s="23" t="s">
        <v>32</v>
      </c>
      <c r="B35" s="23" t="s">
        <v>33</v>
      </c>
      <c r="C35" s="23" t="s">
        <v>31</v>
      </c>
      <c r="D35" s="23" t="s">
        <v>103</v>
      </c>
      <c r="E35" s="23" t="s">
        <v>31</v>
      </c>
      <c r="F35" s="71">
        <v>2000</v>
      </c>
      <c r="G35" s="75">
        <v>0</v>
      </c>
      <c r="H35" s="71">
        <v>3000</v>
      </c>
      <c r="I35" s="71">
        <f t="shared" si="0"/>
        <v>1000</v>
      </c>
    </row>
    <row r="36" spans="1:9" s="27" customFormat="1" ht="15" customHeight="1" x14ac:dyDescent="0.2">
      <c r="A36" s="23" t="s">
        <v>35</v>
      </c>
      <c r="B36" s="23" t="s">
        <v>31</v>
      </c>
      <c r="C36" s="23" t="s">
        <v>31</v>
      </c>
      <c r="D36" s="23" t="s">
        <v>42</v>
      </c>
      <c r="E36" s="23" t="s">
        <v>31</v>
      </c>
      <c r="F36" s="71">
        <v>500</v>
      </c>
      <c r="G36" s="75">
        <v>0</v>
      </c>
      <c r="H36" s="71">
        <v>400</v>
      </c>
      <c r="I36" s="71">
        <f t="shared" si="0"/>
        <v>-100</v>
      </c>
    </row>
    <row r="37" spans="1:9" s="27" customFormat="1" ht="15" customHeight="1" x14ac:dyDescent="0.2">
      <c r="A37" s="23" t="s">
        <v>34</v>
      </c>
      <c r="B37" s="23" t="s">
        <v>34</v>
      </c>
      <c r="C37" s="23" t="s">
        <v>34</v>
      </c>
      <c r="D37" s="23" t="s">
        <v>34</v>
      </c>
      <c r="E37" s="23" t="s">
        <v>34</v>
      </c>
      <c r="F37" s="71">
        <v>600</v>
      </c>
      <c r="G37" s="75">
        <v>0</v>
      </c>
      <c r="H37" s="71">
        <v>700</v>
      </c>
      <c r="I37" s="71">
        <f t="shared" si="0"/>
        <v>100</v>
      </c>
    </row>
    <row r="38" spans="1:9" s="27" customFormat="1" ht="15" customHeight="1" x14ac:dyDescent="0.2">
      <c r="A38" s="23" t="s">
        <v>34</v>
      </c>
      <c r="B38" s="23" t="s">
        <v>34</v>
      </c>
      <c r="C38" s="23" t="s">
        <v>34</v>
      </c>
      <c r="D38" s="23" t="s">
        <v>34</v>
      </c>
      <c r="E38" s="23" t="s">
        <v>34</v>
      </c>
      <c r="F38" s="71">
        <v>200</v>
      </c>
      <c r="G38" s="75">
        <v>0</v>
      </c>
      <c r="H38" s="71">
        <v>220</v>
      </c>
      <c r="I38" s="71">
        <f t="shared" si="0"/>
        <v>20</v>
      </c>
    </row>
    <row r="39" spans="1:9" s="27" customFormat="1" ht="15.75" customHeight="1" x14ac:dyDescent="0.2">
      <c r="A39" s="96" t="s">
        <v>18</v>
      </c>
      <c r="B39" s="117" t="s">
        <v>31</v>
      </c>
      <c r="C39" s="117" t="s">
        <v>31</v>
      </c>
      <c r="D39" s="117" t="s">
        <v>31</v>
      </c>
      <c r="E39" s="117" t="s">
        <v>31</v>
      </c>
      <c r="F39" s="42" t="s">
        <v>20</v>
      </c>
      <c r="G39" s="42" t="s">
        <v>21</v>
      </c>
      <c r="H39" s="68" t="s">
        <v>68</v>
      </c>
      <c r="I39" s="42" t="s">
        <v>69</v>
      </c>
    </row>
    <row r="40" spans="1:9" s="27" customFormat="1" ht="15.75" customHeight="1" x14ac:dyDescent="0.2">
      <c r="A40" s="97"/>
      <c r="B40" s="103"/>
      <c r="C40" s="103"/>
      <c r="D40" s="103"/>
      <c r="E40" s="103"/>
      <c r="F40" s="73">
        <f>SUM(F33:F38)</f>
        <v>5200</v>
      </c>
      <c r="G40" s="73">
        <f>SUM(G33:G38)</f>
        <v>180</v>
      </c>
      <c r="H40" s="72">
        <f>SUM(H33:H38)</f>
        <v>6000</v>
      </c>
      <c r="I40" s="73">
        <f>SUM(I33:I38)</f>
        <v>620</v>
      </c>
    </row>
    <row r="41" spans="1:9" s="7" customFormat="1" ht="6.95" customHeight="1" x14ac:dyDescent="0.25">
      <c r="F41" s="63"/>
      <c r="G41" s="63"/>
      <c r="H41" s="63"/>
    </row>
    <row r="42" spans="1:9" s="7" customFormat="1" x14ac:dyDescent="0.25">
      <c r="A42" s="57" t="s">
        <v>216</v>
      </c>
      <c r="F42" s="63"/>
      <c r="G42" s="63"/>
      <c r="H42" s="63"/>
    </row>
    <row r="43" spans="1:9" s="7" customFormat="1" x14ac:dyDescent="0.25">
      <c r="F43" s="63"/>
      <c r="G43" s="63"/>
      <c r="H43" s="63"/>
    </row>
  </sheetData>
  <mergeCells count="36">
    <mergeCell ref="I31:I32"/>
    <mergeCell ref="F19:F20"/>
    <mergeCell ref="G10:G11"/>
    <mergeCell ref="H10:H11"/>
    <mergeCell ref="H19:H20"/>
    <mergeCell ref="F31:F32"/>
    <mergeCell ref="H31:H32"/>
    <mergeCell ref="I10:I11"/>
    <mergeCell ref="G19:G20"/>
    <mergeCell ref="G31:G32"/>
    <mergeCell ref="F29:I29"/>
    <mergeCell ref="A29:A32"/>
    <mergeCell ref="B29:B32"/>
    <mergeCell ref="C29:C32"/>
    <mergeCell ref="D29:D32"/>
    <mergeCell ref="E29:E32"/>
    <mergeCell ref="A39:A40"/>
    <mergeCell ref="E39:E40"/>
    <mergeCell ref="D39:D40"/>
    <mergeCell ref="C39:C40"/>
    <mergeCell ref="B39:B40"/>
    <mergeCell ref="A4:I4"/>
    <mergeCell ref="A25:I25"/>
    <mergeCell ref="A8:A11"/>
    <mergeCell ref="B8:B11"/>
    <mergeCell ref="C8:C11"/>
    <mergeCell ref="D8:D11"/>
    <mergeCell ref="E8:E11"/>
    <mergeCell ref="A18:A20"/>
    <mergeCell ref="B18:B20"/>
    <mergeCell ref="C18:C20"/>
    <mergeCell ref="D18:D20"/>
    <mergeCell ref="E18:E20"/>
    <mergeCell ref="F8:I8"/>
    <mergeCell ref="F10:F11"/>
    <mergeCell ref="I19:I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0"/>
  <sheetViews>
    <sheetView showGridLines="0" zoomScale="80" zoomScaleNormal="80" workbookViewId="0">
      <selection activeCell="J7" sqref="J7"/>
    </sheetView>
  </sheetViews>
  <sheetFormatPr defaultColWidth="13.85546875" defaultRowHeight="15" x14ac:dyDescent="0.25"/>
  <cols>
    <col min="1" max="1" width="32.5703125" customWidth="1"/>
    <col min="2" max="4" width="25" customWidth="1"/>
    <col min="5" max="8" width="22.28515625" customWidth="1"/>
    <col min="9" max="9" width="23.42578125" customWidth="1"/>
  </cols>
  <sheetData>
    <row r="1" spans="1:9" ht="18.75" x14ac:dyDescent="0.4">
      <c r="A1" s="2" t="s">
        <v>23</v>
      </c>
    </row>
    <row r="2" spans="1:9" x14ac:dyDescent="0.25">
      <c r="A2" s="6" t="s">
        <v>0</v>
      </c>
      <c r="B2" s="4">
        <v>43830</v>
      </c>
    </row>
    <row r="4" spans="1:9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</row>
    <row r="5" spans="1:9" s="10" customFormat="1" ht="6.95" customHeight="1" x14ac:dyDescent="0.25">
      <c r="A5" s="25"/>
      <c r="B5" s="25"/>
      <c r="C5" s="25"/>
      <c r="D5" s="25"/>
    </row>
    <row r="6" spans="1:9" x14ac:dyDescent="0.25">
      <c r="A6" s="17" t="s">
        <v>162</v>
      </c>
    </row>
    <row r="7" spans="1:9" x14ac:dyDescent="0.25">
      <c r="A7" s="18" t="s">
        <v>78</v>
      </c>
    </row>
    <row r="8" spans="1:9" x14ac:dyDescent="0.25">
      <c r="A8" s="114" t="s">
        <v>24</v>
      </c>
      <c r="B8" s="114" t="s">
        <v>45</v>
      </c>
      <c r="C8" s="114" t="s">
        <v>46</v>
      </c>
      <c r="D8" s="114" t="s">
        <v>47</v>
      </c>
      <c r="E8" s="115" t="s">
        <v>48</v>
      </c>
      <c r="F8" s="116"/>
      <c r="G8" s="116"/>
      <c r="H8" s="116"/>
      <c r="I8" s="123"/>
    </row>
    <row r="9" spans="1:9" x14ac:dyDescent="0.25">
      <c r="A9" s="114"/>
      <c r="B9" s="114"/>
      <c r="C9" s="114"/>
      <c r="D9" s="114"/>
      <c r="E9" s="32" t="s">
        <v>2</v>
      </c>
      <c r="F9" s="37" t="s">
        <v>4</v>
      </c>
      <c r="G9" s="32" t="s">
        <v>5</v>
      </c>
      <c r="H9" s="32" t="s">
        <v>19</v>
      </c>
      <c r="I9" s="32" t="s">
        <v>20</v>
      </c>
    </row>
    <row r="10" spans="1:9" s="3" customFormat="1" ht="30.75" customHeight="1" x14ac:dyDescent="0.25">
      <c r="A10" s="114"/>
      <c r="B10" s="114"/>
      <c r="C10" s="114"/>
      <c r="D10" s="114"/>
      <c r="E10" s="107" t="s">
        <v>44</v>
      </c>
      <c r="F10" s="107" t="s">
        <v>43</v>
      </c>
      <c r="G10" s="107" t="s">
        <v>49</v>
      </c>
      <c r="H10" s="107" t="s">
        <v>76</v>
      </c>
      <c r="I10" s="107" t="s">
        <v>77</v>
      </c>
    </row>
    <row r="11" spans="1:9" s="3" customFormat="1" ht="30.75" customHeight="1" x14ac:dyDescent="0.25">
      <c r="A11" s="114"/>
      <c r="B11" s="114"/>
      <c r="C11" s="114"/>
      <c r="D11" s="114"/>
      <c r="E11" s="108"/>
      <c r="F11" s="108"/>
      <c r="G11" s="108"/>
      <c r="H11" s="108"/>
      <c r="I11" s="108"/>
    </row>
    <row r="12" spans="1:9" ht="15" customHeight="1" x14ac:dyDescent="0.25">
      <c r="A12" s="11" t="s">
        <v>50</v>
      </c>
      <c r="B12" s="14" t="s">
        <v>51</v>
      </c>
      <c r="C12" s="11" t="s">
        <v>72</v>
      </c>
      <c r="D12" s="11" t="s">
        <v>52</v>
      </c>
      <c r="E12" s="12" t="s">
        <v>8</v>
      </c>
      <c r="F12" s="12" t="s">
        <v>9</v>
      </c>
      <c r="G12" s="12" t="s">
        <v>53</v>
      </c>
      <c r="H12" s="12" t="s">
        <v>54</v>
      </c>
      <c r="I12" s="12" t="s">
        <v>55</v>
      </c>
    </row>
    <row r="13" spans="1:9" ht="15" customHeight="1" x14ac:dyDescent="0.25">
      <c r="A13" s="11" t="s">
        <v>56</v>
      </c>
      <c r="B13" s="11" t="s">
        <v>57</v>
      </c>
      <c r="C13" s="11" t="s">
        <v>40</v>
      </c>
      <c r="D13" s="11" t="s">
        <v>58</v>
      </c>
      <c r="E13" s="12" t="s">
        <v>11</v>
      </c>
      <c r="F13" s="12" t="s">
        <v>12</v>
      </c>
      <c r="G13" s="12" t="s">
        <v>59</v>
      </c>
      <c r="H13" s="12" t="s">
        <v>60</v>
      </c>
      <c r="I13" s="12" t="s">
        <v>61</v>
      </c>
    </row>
    <row r="14" spans="1:9" ht="15" customHeight="1" x14ac:dyDescent="0.25">
      <c r="A14" s="11" t="s">
        <v>56</v>
      </c>
      <c r="B14" s="11" t="s">
        <v>57</v>
      </c>
      <c r="C14" s="11" t="s">
        <v>40</v>
      </c>
      <c r="D14" s="11" t="s">
        <v>56</v>
      </c>
      <c r="E14" s="12" t="s">
        <v>34</v>
      </c>
      <c r="F14" s="12" t="s">
        <v>34</v>
      </c>
      <c r="G14" s="12" t="s">
        <v>34</v>
      </c>
      <c r="H14" s="12" t="s">
        <v>34</v>
      </c>
      <c r="I14" s="12" t="s">
        <v>34</v>
      </c>
    </row>
    <row r="15" spans="1:9" ht="15" customHeight="1" x14ac:dyDescent="0.25">
      <c r="A15" s="11" t="s">
        <v>50</v>
      </c>
      <c r="B15" s="11" t="s">
        <v>62</v>
      </c>
      <c r="C15" s="11" t="s">
        <v>73</v>
      </c>
      <c r="D15" s="11" t="s">
        <v>52</v>
      </c>
      <c r="E15" s="12" t="s">
        <v>34</v>
      </c>
      <c r="F15" s="12" t="s">
        <v>34</v>
      </c>
      <c r="G15" s="12" t="s">
        <v>34</v>
      </c>
      <c r="H15" s="12" t="s">
        <v>34</v>
      </c>
      <c r="I15" s="12" t="s">
        <v>34</v>
      </c>
    </row>
    <row r="16" spans="1:9" ht="15" customHeight="1" x14ac:dyDescent="0.25">
      <c r="A16" s="11" t="s">
        <v>63</v>
      </c>
      <c r="B16" s="11" t="s">
        <v>51</v>
      </c>
      <c r="C16" s="11" t="s">
        <v>74</v>
      </c>
      <c r="D16" s="11" t="s">
        <v>52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</row>
    <row r="17" spans="1:9" ht="15" customHeight="1" x14ac:dyDescent="0.25">
      <c r="A17" s="11" t="s">
        <v>64</v>
      </c>
      <c r="B17" s="11" t="s">
        <v>51</v>
      </c>
      <c r="C17" s="11" t="s">
        <v>75</v>
      </c>
      <c r="D17" s="11" t="s">
        <v>52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</row>
    <row r="18" spans="1:9" ht="15" customHeight="1" x14ac:dyDescent="0.25">
      <c r="A18" s="11" t="s">
        <v>64</v>
      </c>
      <c r="B18" s="11" t="s">
        <v>57</v>
      </c>
      <c r="C18" s="11" t="s">
        <v>75</v>
      </c>
      <c r="D18" s="11" t="s">
        <v>52</v>
      </c>
      <c r="E18" s="12" t="s">
        <v>34</v>
      </c>
      <c r="F18" s="12" t="s">
        <v>34</v>
      </c>
      <c r="G18" s="12" t="s">
        <v>34</v>
      </c>
      <c r="H18" s="12" t="s">
        <v>34</v>
      </c>
      <c r="I18" s="12" t="s">
        <v>34</v>
      </c>
    </row>
    <row r="19" spans="1:9" ht="15" customHeight="1" x14ac:dyDescent="0.25">
      <c r="A19" s="11" t="s">
        <v>34</v>
      </c>
      <c r="B19" s="11" t="s">
        <v>34</v>
      </c>
      <c r="C19" s="11" t="s">
        <v>34</v>
      </c>
      <c r="D19" s="11" t="s">
        <v>34</v>
      </c>
      <c r="E19" s="12" t="s">
        <v>34</v>
      </c>
      <c r="F19" s="12" t="s">
        <v>34</v>
      </c>
      <c r="G19" s="12" t="s">
        <v>34</v>
      </c>
      <c r="H19" s="12" t="s">
        <v>34</v>
      </c>
      <c r="I19" s="12" t="s">
        <v>34</v>
      </c>
    </row>
    <row r="20" spans="1:9" ht="15" customHeight="1" x14ac:dyDescent="0.25">
      <c r="A20" s="11" t="s">
        <v>34</v>
      </c>
      <c r="B20" s="11" t="s">
        <v>34</v>
      </c>
      <c r="C20" s="11" t="s">
        <v>34</v>
      </c>
      <c r="D20" s="11" t="s">
        <v>34</v>
      </c>
      <c r="E20" s="15" t="s">
        <v>36</v>
      </c>
      <c r="F20" s="15" t="s">
        <v>37</v>
      </c>
      <c r="G20" s="15" t="s">
        <v>65</v>
      </c>
      <c r="H20" s="15" t="s">
        <v>66</v>
      </c>
      <c r="I20" s="15" t="s">
        <v>67</v>
      </c>
    </row>
    <row r="21" spans="1:9" x14ac:dyDescent="0.25">
      <c r="A21" s="122" t="s">
        <v>18</v>
      </c>
      <c r="B21" s="114" t="s">
        <v>31</v>
      </c>
      <c r="C21" s="114" t="s">
        <v>31</v>
      </c>
      <c r="D21" s="114" t="s">
        <v>31</v>
      </c>
      <c r="E21" s="32" t="s">
        <v>21</v>
      </c>
      <c r="F21" s="37" t="s">
        <v>68</v>
      </c>
      <c r="G21" s="32" t="s">
        <v>69</v>
      </c>
      <c r="H21" s="32" t="s">
        <v>70</v>
      </c>
      <c r="I21" s="32" t="s">
        <v>71</v>
      </c>
    </row>
    <row r="22" spans="1:9" s="3" customFormat="1" ht="25.5" customHeight="1" x14ac:dyDescent="0.25">
      <c r="A22" s="122"/>
      <c r="B22" s="114"/>
      <c r="C22" s="114"/>
      <c r="D22" s="114"/>
      <c r="E22" s="107" t="s">
        <v>86</v>
      </c>
      <c r="F22" s="107" t="s">
        <v>85</v>
      </c>
      <c r="G22" s="107" t="s">
        <v>88</v>
      </c>
      <c r="H22" s="107" t="s">
        <v>87</v>
      </c>
      <c r="I22" s="107" t="s">
        <v>89</v>
      </c>
    </row>
    <row r="23" spans="1:9" s="3" customFormat="1" x14ac:dyDescent="0.25">
      <c r="A23" s="122"/>
      <c r="B23" s="114"/>
      <c r="C23" s="114"/>
      <c r="D23" s="114"/>
      <c r="E23" s="108"/>
      <c r="F23" s="108"/>
      <c r="G23" s="108"/>
      <c r="H23" s="108"/>
      <c r="I23" s="108"/>
    </row>
    <row r="24" spans="1:9" ht="6.95" customHeight="1" x14ac:dyDescent="0.25">
      <c r="A24" s="7"/>
    </row>
    <row r="25" spans="1:9" x14ac:dyDescent="0.25">
      <c r="A25" s="7" t="s">
        <v>217</v>
      </c>
    </row>
    <row r="26" spans="1:9" x14ac:dyDescent="0.25">
      <c r="A26" s="7" t="s">
        <v>178</v>
      </c>
    </row>
    <row r="29" spans="1:9" x14ac:dyDescent="0.25">
      <c r="A29" s="98" t="s">
        <v>101</v>
      </c>
      <c r="B29" s="98"/>
      <c r="C29" s="98"/>
      <c r="D29" s="98"/>
      <c r="E29" s="98"/>
      <c r="F29" s="98"/>
      <c r="G29" s="98"/>
      <c r="H29" s="98"/>
      <c r="I29" s="98"/>
    </row>
    <row r="30" spans="1:9" s="10" customFormat="1" ht="6.95" customHeight="1" x14ac:dyDescent="0.25">
      <c r="A30" s="25"/>
      <c r="B30" s="25"/>
      <c r="C30" s="25"/>
      <c r="D30" s="25"/>
    </row>
    <row r="31" spans="1:9" s="7" customFormat="1" x14ac:dyDescent="0.25">
      <c r="A31" s="21" t="s">
        <v>162</v>
      </c>
    </row>
    <row r="32" spans="1:9" s="7" customFormat="1" x14ac:dyDescent="0.25">
      <c r="A32" s="22" t="s">
        <v>78</v>
      </c>
    </row>
    <row r="33" spans="1:9" s="7" customFormat="1" x14ac:dyDescent="0.25">
      <c r="A33" s="118" t="s">
        <v>24</v>
      </c>
      <c r="B33" s="118" t="s">
        <v>45</v>
      </c>
      <c r="C33" s="118" t="s">
        <v>46</v>
      </c>
      <c r="D33" s="118" t="s">
        <v>47</v>
      </c>
      <c r="E33" s="119" t="s">
        <v>48</v>
      </c>
      <c r="F33" s="120"/>
      <c r="G33" s="120"/>
      <c r="H33" s="120"/>
      <c r="I33" s="121"/>
    </row>
    <row r="34" spans="1:9" s="7" customFormat="1" x14ac:dyDescent="0.25">
      <c r="A34" s="118"/>
      <c r="B34" s="118"/>
      <c r="C34" s="118"/>
      <c r="D34" s="118"/>
      <c r="E34" s="35" t="s">
        <v>2</v>
      </c>
      <c r="F34" s="38" t="s">
        <v>4</v>
      </c>
      <c r="G34" s="35" t="s">
        <v>5</v>
      </c>
      <c r="H34" s="35" t="s">
        <v>19</v>
      </c>
      <c r="I34" s="35" t="s">
        <v>20</v>
      </c>
    </row>
    <row r="35" spans="1:9" s="28" customFormat="1" ht="30.75" customHeight="1" x14ac:dyDescent="0.25">
      <c r="A35" s="118"/>
      <c r="B35" s="118"/>
      <c r="C35" s="118"/>
      <c r="D35" s="118"/>
      <c r="E35" s="102" t="s">
        <v>44</v>
      </c>
      <c r="F35" s="102" t="s">
        <v>43</v>
      </c>
      <c r="G35" s="102" t="s">
        <v>49</v>
      </c>
      <c r="H35" s="102" t="s">
        <v>76</v>
      </c>
      <c r="I35" s="102" t="s">
        <v>77</v>
      </c>
    </row>
    <row r="36" spans="1:9" s="28" customFormat="1" ht="30.75" customHeight="1" x14ac:dyDescent="0.25">
      <c r="A36" s="118"/>
      <c r="B36" s="118"/>
      <c r="C36" s="118"/>
      <c r="D36" s="118"/>
      <c r="E36" s="103"/>
      <c r="F36" s="103"/>
      <c r="G36" s="103"/>
      <c r="H36" s="103"/>
      <c r="I36" s="103"/>
    </row>
    <row r="37" spans="1:9" s="7" customFormat="1" ht="15" customHeight="1" x14ac:dyDescent="0.25">
      <c r="A37" s="23" t="s">
        <v>50</v>
      </c>
      <c r="B37" s="29" t="s">
        <v>51</v>
      </c>
      <c r="C37" s="23" t="s">
        <v>72</v>
      </c>
      <c r="D37" s="23" t="s">
        <v>52</v>
      </c>
      <c r="E37" s="47">
        <v>8000</v>
      </c>
      <c r="F37" s="47">
        <v>6000</v>
      </c>
      <c r="G37" s="47">
        <v>100</v>
      </c>
      <c r="H37" s="47">
        <v>80</v>
      </c>
      <c r="I37" s="47">
        <f>F37-E37+H37-G37</f>
        <v>-2020</v>
      </c>
    </row>
    <row r="38" spans="1:9" s="7" customFormat="1" ht="15" customHeight="1" x14ac:dyDescent="0.25">
      <c r="A38" s="23" t="s">
        <v>56</v>
      </c>
      <c r="B38" s="23" t="s">
        <v>57</v>
      </c>
      <c r="C38" s="23" t="s">
        <v>40</v>
      </c>
      <c r="D38" s="23" t="s">
        <v>58</v>
      </c>
      <c r="E38" s="47">
        <v>1600</v>
      </c>
      <c r="F38" s="47">
        <v>1500</v>
      </c>
      <c r="G38" s="47">
        <v>100</v>
      </c>
      <c r="H38" s="47">
        <v>85</v>
      </c>
      <c r="I38" s="47">
        <f t="shared" ref="I38:I45" si="0">F38-E38+H38-G38</f>
        <v>-115</v>
      </c>
    </row>
    <row r="39" spans="1:9" s="7" customFormat="1" x14ac:dyDescent="0.25">
      <c r="A39" s="23" t="s">
        <v>56</v>
      </c>
      <c r="B39" s="23" t="s">
        <v>57</v>
      </c>
      <c r="C39" s="23" t="s">
        <v>40</v>
      </c>
      <c r="D39" s="23" t="s">
        <v>56</v>
      </c>
      <c r="E39" s="47">
        <v>4000</v>
      </c>
      <c r="F39" s="47">
        <v>3500</v>
      </c>
      <c r="G39" s="47">
        <v>80</v>
      </c>
      <c r="H39" s="47">
        <v>70</v>
      </c>
      <c r="I39" s="47">
        <f t="shared" si="0"/>
        <v>-510</v>
      </c>
    </row>
    <row r="40" spans="1:9" s="7" customFormat="1" x14ac:dyDescent="0.25">
      <c r="A40" s="23" t="s">
        <v>50</v>
      </c>
      <c r="B40" s="23" t="s">
        <v>62</v>
      </c>
      <c r="C40" s="23" t="s">
        <v>73</v>
      </c>
      <c r="D40" s="23" t="s">
        <v>52</v>
      </c>
      <c r="E40" s="47">
        <v>3000</v>
      </c>
      <c r="F40" s="47">
        <v>3500</v>
      </c>
      <c r="G40" s="47">
        <v>300</v>
      </c>
      <c r="H40" s="47">
        <v>340</v>
      </c>
      <c r="I40" s="47">
        <f t="shared" si="0"/>
        <v>540</v>
      </c>
    </row>
    <row r="41" spans="1:9" s="7" customFormat="1" x14ac:dyDescent="0.25">
      <c r="A41" s="23" t="s">
        <v>63</v>
      </c>
      <c r="B41" s="23" t="s">
        <v>51</v>
      </c>
      <c r="C41" s="23" t="s">
        <v>74</v>
      </c>
      <c r="D41" s="23" t="s">
        <v>52</v>
      </c>
      <c r="E41" s="47">
        <v>3000</v>
      </c>
      <c r="F41" s="47">
        <v>2000</v>
      </c>
      <c r="G41" s="47">
        <v>50</v>
      </c>
      <c r="H41" s="47">
        <v>30</v>
      </c>
      <c r="I41" s="47">
        <f t="shared" si="0"/>
        <v>-1020</v>
      </c>
    </row>
    <row r="42" spans="1:9" s="7" customFormat="1" x14ac:dyDescent="0.25">
      <c r="A42" s="23" t="s">
        <v>64</v>
      </c>
      <c r="B42" s="23" t="s">
        <v>51</v>
      </c>
      <c r="C42" s="23" t="s">
        <v>75</v>
      </c>
      <c r="D42" s="23" t="s">
        <v>52</v>
      </c>
      <c r="E42" s="47">
        <v>1000</v>
      </c>
      <c r="F42" s="47">
        <v>800</v>
      </c>
      <c r="G42" s="47">
        <v>100</v>
      </c>
      <c r="H42" s="47">
        <v>90</v>
      </c>
      <c r="I42" s="47">
        <f t="shared" si="0"/>
        <v>-210</v>
      </c>
    </row>
    <row r="43" spans="1:9" s="7" customFormat="1" x14ac:dyDescent="0.25">
      <c r="A43" s="23" t="s">
        <v>64</v>
      </c>
      <c r="B43" s="23" t="s">
        <v>57</v>
      </c>
      <c r="C43" s="23" t="s">
        <v>75</v>
      </c>
      <c r="D43" s="23" t="s">
        <v>52</v>
      </c>
      <c r="E43" s="47">
        <v>2000</v>
      </c>
      <c r="F43" s="47">
        <v>2400</v>
      </c>
      <c r="G43" s="47">
        <v>200</v>
      </c>
      <c r="H43" s="47">
        <v>230</v>
      </c>
      <c r="I43" s="47">
        <f t="shared" si="0"/>
        <v>430</v>
      </c>
    </row>
    <row r="44" spans="1:9" s="7" customFormat="1" x14ac:dyDescent="0.25">
      <c r="A44" s="23" t="s">
        <v>34</v>
      </c>
      <c r="B44" s="23" t="s">
        <v>34</v>
      </c>
      <c r="C44" s="23" t="s">
        <v>34</v>
      </c>
      <c r="D44" s="23" t="s">
        <v>34</v>
      </c>
      <c r="E44" s="47">
        <v>600</v>
      </c>
      <c r="F44" s="47">
        <v>650</v>
      </c>
      <c r="G44" s="47">
        <v>100</v>
      </c>
      <c r="H44" s="47">
        <v>120</v>
      </c>
      <c r="I44" s="47">
        <f t="shared" si="0"/>
        <v>70</v>
      </c>
    </row>
    <row r="45" spans="1:9" s="7" customFormat="1" x14ac:dyDescent="0.25">
      <c r="A45" s="23" t="s">
        <v>34</v>
      </c>
      <c r="B45" s="23" t="s">
        <v>34</v>
      </c>
      <c r="C45" s="23" t="s">
        <v>34</v>
      </c>
      <c r="D45" s="23" t="s">
        <v>34</v>
      </c>
      <c r="E45" s="47">
        <v>400</v>
      </c>
      <c r="F45" s="47">
        <v>350</v>
      </c>
      <c r="G45" s="47">
        <v>80</v>
      </c>
      <c r="H45" s="47">
        <v>95</v>
      </c>
      <c r="I45" s="47">
        <f t="shared" si="0"/>
        <v>-35</v>
      </c>
    </row>
    <row r="46" spans="1:9" x14ac:dyDescent="0.25">
      <c r="A46" s="124" t="s">
        <v>18</v>
      </c>
      <c r="B46" s="117" t="s">
        <v>31</v>
      </c>
      <c r="C46" s="117" t="s">
        <v>31</v>
      </c>
      <c r="D46" s="117" t="s">
        <v>31</v>
      </c>
      <c r="E46" s="32" t="s">
        <v>21</v>
      </c>
      <c r="F46" s="37" t="s">
        <v>68</v>
      </c>
      <c r="G46" s="32" t="s">
        <v>69</v>
      </c>
      <c r="H46" s="32" t="s">
        <v>70</v>
      </c>
      <c r="I46" s="32" t="s">
        <v>71</v>
      </c>
    </row>
    <row r="47" spans="1:9" s="7" customFormat="1" x14ac:dyDescent="0.25">
      <c r="A47" s="125"/>
      <c r="B47" s="103"/>
      <c r="C47" s="103"/>
      <c r="D47" s="103"/>
      <c r="E47" s="48">
        <f>SUM(E37:E45)</f>
        <v>23600</v>
      </c>
      <c r="F47" s="48">
        <f>SUM(F37:F45)</f>
        <v>20700</v>
      </c>
      <c r="G47" s="48">
        <f>SUM(G37:G45)</f>
        <v>1110</v>
      </c>
      <c r="H47" s="48">
        <f>SUM(H37:H45)</f>
        <v>1140</v>
      </c>
      <c r="I47" s="48">
        <f>MAX(0,F47-E47+H47-G47)</f>
        <v>0</v>
      </c>
    </row>
    <row r="48" spans="1:9" s="7" customFormat="1" ht="6.95" customHeight="1" x14ac:dyDescent="0.25"/>
    <row r="49" spans="1:1" s="7" customFormat="1" x14ac:dyDescent="0.25">
      <c r="A49" s="63" t="s">
        <v>217</v>
      </c>
    </row>
    <row r="50" spans="1:1" s="7" customFormat="1" x14ac:dyDescent="0.25">
      <c r="A50" s="63" t="s">
        <v>178</v>
      </c>
    </row>
  </sheetData>
  <mergeCells count="35">
    <mergeCell ref="A4:I4"/>
    <mergeCell ref="A29:I29"/>
    <mergeCell ref="A33:A36"/>
    <mergeCell ref="B33:B36"/>
    <mergeCell ref="C33:C36"/>
    <mergeCell ref="D33:D36"/>
    <mergeCell ref="E33:I33"/>
    <mergeCell ref="E35:E36"/>
    <mergeCell ref="F35:F36"/>
    <mergeCell ref="G35:G36"/>
    <mergeCell ref="H35:H36"/>
    <mergeCell ref="I35:I36"/>
    <mergeCell ref="H10:H11"/>
    <mergeCell ref="G10:G11"/>
    <mergeCell ref="F10:F11"/>
    <mergeCell ref="G22:G23"/>
    <mergeCell ref="A46:A47"/>
    <mergeCell ref="D46:D47"/>
    <mergeCell ref="C46:C47"/>
    <mergeCell ref="B46:B47"/>
    <mergeCell ref="F22:F23"/>
    <mergeCell ref="H22:H23"/>
    <mergeCell ref="E10:E11"/>
    <mergeCell ref="A21:A23"/>
    <mergeCell ref="B21:B23"/>
    <mergeCell ref="C21:C23"/>
    <mergeCell ref="D21:D23"/>
    <mergeCell ref="E22:E23"/>
    <mergeCell ref="A8:A11"/>
    <mergeCell ref="B8:B11"/>
    <mergeCell ref="C8:C11"/>
    <mergeCell ref="D8:D11"/>
    <mergeCell ref="E8:I8"/>
    <mergeCell ref="I22:I23"/>
    <mergeCell ref="I10:I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5"/>
  <sheetViews>
    <sheetView showGridLines="0" zoomScale="80" zoomScaleNormal="80" workbookViewId="0">
      <selection activeCell="A72" sqref="A72:F72"/>
    </sheetView>
  </sheetViews>
  <sheetFormatPr defaultColWidth="13.85546875" defaultRowHeight="15" x14ac:dyDescent="0.25"/>
  <cols>
    <col min="1" max="1" width="32.42578125" customWidth="1"/>
    <col min="2" max="2" width="35.42578125" customWidth="1"/>
    <col min="3" max="3" width="23.28515625" customWidth="1"/>
    <col min="4" max="4" width="22.85546875" customWidth="1"/>
    <col min="5" max="5" width="23.28515625" customWidth="1"/>
    <col min="6" max="6" width="39.140625" customWidth="1"/>
  </cols>
  <sheetData>
    <row r="1" spans="1:6" ht="18.75" x14ac:dyDescent="0.4">
      <c r="A1" s="2" t="s">
        <v>23</v>
      </c>
    </row>
    <row r="2" spans="1:6" x14ac:dyDescent="0.25">
      <c r="A2" s="6" t="s">
        <v>0</v>
      </c>
      <c r="B2" s="4">
        <v>43830</v>
      </c>
    </row>
    <row r="4" spans="1:6" x14ac:dyDescent="0.25">
      <c r="A4" s="98" t="s">
        <v>102</v>
      </c>
      <c r="B4" s="98"/>
      <c r="C4" s="98"/>
      <c r="D4" s="98"/>
      <c r="E4" s="98"/>
      <c r="F4" s="98"/>
    </row>
    <row r="5" spans="1:6" s="10" customFormat="1" ht="6.95" customHeight="1" x14ac:dyDescent="0.25">
      <c r="A5" s="25"/>
      <c r="B5" s="25"/>
      <c r="C5" s="25"/>
      <c r="D5" s="25"/>
    </row>
    <row r="6" spans="1:6" s="1" customFormat="1" x14ac:dyDescent="0.25">
      <c r="A6" s="30" t="s">
        <v>163</v>
      </c>
    </row>
    <row r="7" spans="1:6" x14ac:dyDescent="0.25">
      <c r="A7" s="18" t="s">
        <v>81</v>
      </c>
    </row>
    <row r="8" spans="1:6" ht="7.5" customHeight="1" x14ac:dyDescent="0.25">
      <c r="A8" s="18"/>
    </row>
    <row r="9" spans="1:6" x14ac:dyDescent="0.25">
      <c r="A9" s="18" t="s">
        <v>164</v>
      </c>
    </row>
    <row r="10" spans="1:6" x14ac:dyDescent="0.25">
      <c r="A10" s="115" t="s">
        <v>1</v>
      </c>
      <c r="B10" s="32" t="s">
        <v>2</v>
      </c>
    </row>
    <row r="11" spans="1:6" ht="51.75" customHeight="1" x14ac:dyDescent="0.25">
      <c r="A11" s="115"/>
      <c r="B11" s="33" t="s">
        <v>168</v>
      </c>
    </row>
    <row r="12" spans="1:6" x14ac:dyDescent="0.25">
      <c r="A12" s="11" t="s">
        <v>7</v>
      </c>
      <c r="B12" s="19" t="s">
        <v>8</v>
      </c>
    </row>
    <row r="13" spans="1:6" x14ac:dyDescent="0.25">
      <c r="A13" s="11" t="s">
        <v>208</v>
      </c>
      <c r="B13" s="12" t="s">
        <v>11</v>
      </c>
    </row>
    <row r="14" spans="1:6" x14ac:dyDescent="0.25">
      <c r="A14" s="11" t="s">
        <v>14</v>
      </c>
      <c r="B14" s="15" t="s">
        <v>15</v>
      </c>
    </row>
    <row r="15" spans="1:6" x14ac:dyDescent="0.25">
      <c r="A15" s="133" t="s">
        <v>18</v>
      </c>
      <c r="B15" s="32" t="s">
        <v>90</v>
      </c>
    </row>
    <row r="16" spans="1:6" ht="25.5" x14ac:dyDescent="0.25">
      <c r="A16" s="134"/>
      <c r="B16" s="34" t="s">
        <v>91</v>
      </c>
    </row>
    <row r="17" spans="1:6" s="62" customFormat="1" ht="6.95" customHeight="1" x14ac:dyDescent="0.25">
      <c r="A17" s="63"/>
    </row>
    <row r="18" spans="1:6" s="62" customFormat="1" x14ac:dyDescent="0.25">
      <c r="A18" s="63" t="s">
        <v>218</v>
      </c>
    </row>
    <row r="19" spans="1:6" s="62" customFormat="1" x14ac:dyDescent="0.25">
      <c r="A19" s="63" t="s">
        <v>220</v>
      </c>
    </row>
    <row r="20" spans="1:6" s="62" customFormat="1" x14ac:dyDescent="0.25">
      <c r="A20" s="76" t="s">
        <v>219</v>
      </c>
    </row>
    <row r="21" spans="1:6" s="62" customFormat="1" x14ac:dyDescent="0.25">
      <c r="A21" s="63" t="s">
        <v>222</v>
      </c>
    </row>
    <row r="23" spans="1:6" x14ac:dyDescent="0.25">
      <c r="A23" s="18" t="s">
        <v>165</v>
      </c>
    </row>
    <row r="24" spans="1:6" s="13" customFormat="1" ht="12.75" x14ac:dyDescent="0.2">
      <c r="A24" s="114" t="s">
        <v>24</v>
      </c>
      <c r="B24" s="114" t="s">
        <v>25</v>
      </c>
      <c r="C24" s="114" t="s">
        <v>176</v>
      </c>
      <c r="D24" s="114" t="s">
        <v>92</v>
      </c>
      <c r="E24" s="115" t="s">
        <v>177</v>
      </c>
      <c r="F24" s="32" t="s">
        <v>19</v>
      </c>
    </row>
    <row r="25" spans="1:6" s="13" customFormat="1" ht="63.75" x14ac:dyDescent="0.2">
      <c r="A25" s="114"/>
      <c r="B25" s="114"/>
      <c r="C25" s="114"/>
      <c r="D25" s="114"/>
      <c r="E25" s="115"/>
      <c r="F25" s="33" t="s">
        <v>169</v>
      </c>
    </row>
    <row r="26" spans="1:6" s="13" customFormat="1" ht="15" customHeight="1" x14ac:dyDescent="0.2">
      <c r="A26" s="11" t="s">
        <v>28</v>
      </c>
      <c r="B26" s="11" t="s">
        <v>29</v>
      </c>
      <c r="C26" s="11" t="s">
        <v>175</v>
      </c>
      <c r="D26" s="11" t="s">
        <v>39</v>
      </c>
      <c r="E26" s="11" t="s">
        <v>172</v>
      </c>
      <c r="F26" s="19" t="s">
        <v>54</v>
      </c>
    </row>
    <row r="27" spans="1:6" s="13" customFormat="1" ht="15" customHeight="1" x14ac:dyDescent="0.2">
      <c r="A27" s="11" t="s">
        <v>30</v>
      </c>
      <c r="B27" s="11" t="s">
        <v>31</v>
      </c>
      <c r="C27" s="11" t="s">
        <v>31</v>
      </c>
      <c r="D27" s="11" t="s">
        <v>40</v>
      </c>
      <c r="E27" s="11" t="s">
        <v>31</v>
      </c>
      <c r="F27" s="12" t="s">
        <v>60</v>
      </c>
    </row>
    <row r="28" spans="1:6" s="13" customFormat="1" ht="15" customHeight="1" x14ac:dyDescent="0.2">
      <c r="A28" s="11" t="s">
        <v>32</v>
      </c>
      <c r="B28" s="11" t="s">
        <v>33</v>
      </c>
      <c r="C28" s="11" t="s">
        <v>31</v>
      </c>
      <c r="D28" s="11" t="s">
        <v>41</v>
      </c>
      <c r="E28" s="11" t="s">
        <v>31</v>
      </c>
      <c r="F28" s="12" t="s">
        <v>34</v>
      </c>
    </row>
    <row r="29" spans="1:6" s="13" customFormat="1" ht="15" customHeight="1" x14ac:dyDescent="0.2">
      <c r="A29" s="11" t="s">
        <v>35</v>
      </c>
      <c r="B29" s="11" t="s">
        <v>31</v>
      </c>
      <c r="C29" s="11" t="s">
        <v>31</v>
      </c>
      <c r="D29" s="11" t="s">
        <v>42</v>
      </c>
      <c r="E29" s="11" t="s">
        <v>31</v>
      </c>
      <c r="F29" s="12" t="s">
        <v>34</v>
      </c>
    </row>
    <row r="30" spans="1:6" s="13" customFormat="1" ht="15" customHeight="1" x14ac:dyDescent="0.2">
      <c r="A30" s="11" t="s">
        <v>34</v>
      </c>
      <c r="B30" s="11" t="s">
        <v>34</v>
      </c>
      <c r="C30" s="11" t="s">
        <v>34</v>
      </c>
      <c r="D30" s="11" t="s">
        <v>34</v>
      </c>
      <c r="E30" s="11" t="s">
        <v>34</v>
      </c>
      <c r="F30" s="12" t="s">
        <v>34</v>
      </c>
    </row>
    <row r="31" spans="1:6" s="13" customFormat="1" ht="15" customHeight="1" x14ac:dyDescent="0.2">
      <c r="A31" s="11" t="s">
        <v>34</v>
      </c>
      <c r="B31" s="11" t="s">
        <v>34</v>
      </c>
      <c r="C31" s="11" t="s">
        <v>34</v>
      </c>
      <c r="D31" s="11" t="s">
        <v>34</v>
      </c>
      <c r="E31" s="11" t="s">
        <v>34</v>
      </c>
      <c r="F31" s="15" t="s">
        <v>66</v>
      </c>
    </row>
    <row r="32" spans="1:6" s="56" customFormat="1" ht="12.75" x14ac:dyDescent="0.2">
      <c r="A32" s="133" t="s">
        <v>18</v>
      </c>
      <c r="B32" s="109" t="s">
        <v>31</v>
      </c>
      <c r="C32" s="109" t="s">
        <v>31</v>
      </c>
      <c r="D32" s="109" t="s">
        <v>31</v>
      </c>
      <c r="E32" s="109" t="s">
        <v>31</v>
      </c>
      <c r="F32" s="32" t="s">
        <v>93</v>
      </c>
    </row>
    <row r="33" spans="1:6" s="56" customFormat="1" ht="25.5" x14ac:dyDescent="0.2">
      <c r="A33" s="134"/>
      <c r="B33" s="111"/>
      <c r="C33" s="111"/>
      <c r="D33" s="111"/>
      <c r="E33" s="111"/>
      <c r="F33" s="53" t="s">
        <v>94</v>
      </c>
    </row>
    <row r="34" spans="1:6" s="6" customFormat="1" ht="12.75" x14ac:dyDescent="0.2"/>
    <row r="35" spans="1:6" s="6" customFormat="1" ht="18.75" customHeight="1" x14ac:dyDescent="0.2">
      <c r="A35" s="130" t="s">
        <v>202</v>
      </c>
      <c r="B35" s="131"/>
      <c r="C35" s="131"/>
      <c r="D35" s="131"/>
      <c r="E35" s="131"/>
      <c r="F35" s="132"/>
    </row>
    <row r="36" spans="1:6" ht="7.5" customHeight="1" x14ac:dyDescent="0.25">
      <c r="A36" s="7"/>
    </row>
    <row r="37" spans="1:6" x14ac:dyDescent="0.25">
      <c r="A37" s="63" t="s">
        <v>221</v>
      </c>
    </row>
    <row r="38" spans="1:6" s="62" customFormat="1" x14ac:dyDescent="0.25">
      <c r="A38" s="63" t="s">
        <v>223</v>
      </c>
    </row>
    <row r="40" spans="1:6" x14ac:dyDescent="0.25">
      <c r="A40" s="98" t="s">
        <v>101</v>
      </c>
      <c r="B40" s="98"/>
      <c r="C40" s="98"/>
      <c r="D40" s="98"/>
      <c r="E40" s="98"/>
      <c r="F40" s="98"/>
    </row>
    <row r="41" spans="1:6" s="10" customFormat="1" ht="6.95" customHeight="1" x14ac:dyDescent="0.25">
      <c r="A41" s="25"/>
      <c r="B41" s="25"/>
      <c r="C41" s="25"/>
      <c r="D41" s="25"/>
    </row>
    <row r="42" spans="1:6" s="7" customFormat="1" x14ac:dyDescent="0.25">
      <c r="A42" s="31" t="s">
        <v>163</v>
      </c>
    </row>
    <row r="43" spans="1:6" s="7" customFormat="1" x14ac:dyDescent="0.25">
      <c r="A43" s="22" t="s">
        <v>81</v>
      </c>
    </row>
    <row r="44" spans="1:6" s="7" customFormat="1" x14ac:dyDescent="0.25">
      <c r="A44" s="22"/>
    </row>
    <row r="45" spans="1:6" s="7" customFormat="1" x14ac:dyDescent="0.25">
      <c r="A45" s="22" t="s">
        <v>164</v>
      </c>
    </row>
    <row r="46" spans="1:6" s="7" customFormat="1" x14ac:dyDescent="0.25">
      <c r="A46" s="119" t="s">
        <v>1</v>
      </c>
      <c r="B46" s="35" t="s">
        <v>2</v>
      </c>
    </row>
    <row r="47" spans="1:6" s="7" customFormat="1" ht="51" x14ac:dyDescent="0.25">
      <c r="A47" s="119"/>
      <c r="B47" s="51" t="s">
        <v>168</v>
      </c>
    </row>
    <row r="48" spans="1:6" s="7" customFormat="1" x14ac:dyDescent="0.25">
      <c r="A48" s="23" t="s">
        <v>7</v>
      </c>
      <c r="B48" s="47">
        <v>1000</v>
      </c>
    </row>
    <row r="49" spans="1:6" s="7" customFormat="1" x14ac:dyDescent="0.25">
      <c r="A49" s="23" t="s">
        <v>170</v>
      </c>
      <c r="B49" s="47">
        <v>4000</v>
      </c>
    </row>
    <row r="50" spans="1:6" s="7" customFormat="1" x14ac:dyDescent="0.25">
      <c r="A50" s="23" t="s">
        <v>14</v>
      </c>
      <c r="B50" s="47">
        <v>-3000</v>
      </c>
    </row>
    <row r="51" spans="1:6" s="7" customFormat="1" x14ac:dyDescent="0.25">
      <c r="A51" s="96" t="s">
        <v>18</v>
      </c>
      <c r="B51" s="32" t="s">
        <v>90</v>
      </c>
    </row>
    <row r="52" spans="1:6" s="7" customFormat="1" x14ac:dyDescent="0.25">
      <c r="A52" s="97"/>
      <c r="B52" s="50">
        <f>SUM(B48:B50)</f>
        <v>2000</v>
      </c>
    </row>
    <row r="53" spans="1:6" s="62" customFormat="1" ht="6.95" customHeight="1" x14ac:dyDescent="0.25">
      <c r="A53" s="63"/>
    </row>
    <row r="54" spans="1:6" s="62" customFormat="1" x14ac:dyDescent="0.25">
      <c r="A54" s="63" t="s">
        <v>218</v>
      </c>
    </row>
    <row r="55" spans="1:6" s="62" customFormat="1" x14ac:dyDescent="0.25">
      <c r="A55" s="63" t="s">
        <v>220</v>
      </c>
    </row>
    <row r="56" spans="1:6" s="62" customFormat="1" x14ac:dyDescent="0.25">
      <c r="A56" s="76" t="s">
        <v>219</v>
      </c>
    </row>
    <row r="57" spans="1:6" s="62" customFormat="1" x14ac:dyDescent="0.25">
      <c r="A57" s="63" t="s">
        <v>222</v>
      </c>
    </row>
    <row r="58" spans="1:6" s="62" customFormat="1" x14ac:dyDescent="0.25"/>
    <row r="59" spans="1:6" s="7" customFormat="1" x14ac:dyDescent="0.25">
      <c r="A59" s="22" t="s">
        <v>165</v>
      </c>
    </row>
    <row r="60" spans="1:6" s="7" customFormat="1" x14ac:dyDescent="0.25">
      <c r="A60" s="118" t="s">
        <v>24</v>
      </c>
      <c r="B60" s="118" t="s">
        <v>25</v>
      </c>
      <c r="C60" s="118" t="s">
        <v>173</v>
      </c>
      <c r="D60" s="118" t="s">
        <v>92</v>
      </c>
      <c r="E60" s="119" t="s">
        <v>174</v>
      </c>
      <c r="F60" s="35" t="s">
        <v>19</v>
      </c>
    </row>
    <row r="61" spans="1:6" s="7" customFormat="1" ht="63.75" x14ac:dyDescent="0.25">
      <c r="A61" s="118"/>
      <c r="B61" s="118"/>
      <c r="C61" s="118"/>
      <c r="D61" s="118"/>
      <c r="E61" s="119"/>
      <c r="F61" s="36" t="s">
        <v>169</v>
      </c>
    </row>
    <row r="62" spans="1:6" s="7" customFormat="1" ht="15" customHeight="1" x14ac:dyDescent="0.25">
      <c r="A62" s="23" t="s">
        <v>28</v>
      </c>
      <c r="B62" s="23" t="s">
        <v>29</v>
      </c>
      <c r="C62" s="23" t="s">
        <v>175</v>
      </c>
      <c r="D62" s="23" t="s">
        <v>39</v>
      </c>
      <c r="E62" s="23" t="s">
        <v>172</v>
      </c>
      <c r="F62" s="47">
        <v>-2200</v>
      </c>
    </row>
    <row r="63" spans="1:6" s="7" customFormat="1" ht="15" customHeight="1" x14ac:dyDescent="0.25">
      <c r="A63" s="23" t="s">
        <v>30</v>
      </c>
      <c r="B63" s="23" t="s">
        <v>31</v>
      </c>
      <c r="C63" s="23" t="s">
        <v>31</v>
      </c>
      <c r="D63" s="23" t="s">
        <v>40</v>
      </c>
      <c r="E63" s="23" t="s">
        <v>31</v>
      </c>
      <c r="F63" s="47">
        <v>-800</v>
      </c>
    </row>
    <row r="64" spans="1:6" s="7" customFormat="1" ht="15" customHeight="1" x14ac:dyDescent="0.25">
      <c r="A64" s="23" t="s">
        <v>32</v>
      </c>
      <c r="B64" s="23" t="s">
        <v>33</v>
      </c>
      <c r="C64" s="23" t="s">
        <v>31</v>
      </c>
      <c r="D64" s="23" t="s">
        <v>41</v>
      </c>
      <c r="E64" s="23" t="s">
        <v>31</v>
      </c>
      <c r="F64" s="47">
        <v>3000</v>
      </c>
    </row>
    <row r="65" spans="1:6" s="7" customFormat="1" ht="15" customHeight="1" x14ac:dyDescent="0.25">
      <c r="A65" s="23" t="s">
        <v>35</v>
      </c>
      <c r="B65" s="23" t="s">
        <v>31</v>
      </c>
      <c r="C65" s="23" t="s">
        <v>31</v>
      </c>
      <c r="D65" s="23" t="s">
        <v>42</v>
      </c>
      <c r="E65" s="23" t="s">
        <v>31</v>
      </c>
      <c r="F65" s="47">
        <v>-2000</v>
      </c>
    </row>
    <row r="66" spans="1:6" s="7" customFormat="1" ht="15" customHeight="1" x14ac:dyDescent="0.25">
      <c r="A66" s="23" t="s">
        <v>34</v>
      </c>
      <c r="B66" s="23" t="s">
        <v>34</v>
      </c>
      <c r="C66" s="23" t="s">
        <v>34</v>
      </c>
      <c r="D66" s="23" t="s">
        <v>34</v>
      </c>
      <c r="E66" s="23" t="s">
        <v>34</v>
      </c>
      <c r="F66" s="47">
        <v>500</v>
      </c>
    </row>
    <row r="67" spans="1:6" s="7" customFormat="1" ht="15" customHeight="1" x14ac:dyDescent="0.25">
      <c r="A67" s="23" t="s">
        <v>34</v>
      </c>
      <c r="B67" s="23" t="s">
        <v>34</v>
      </c>
      <c r="C67" s="23" t="s">
        <v>34</v>
      </c>
      <c r="D67" s="23" t="s">
        <v>34</v>
      </c>
      <c r="E67" s="23" t="s">
        <v>34</v>
      </c>
      <c r="F67" s="47">
        <v>1300</v>
      </c>
    </row>
    <row r="68" spans="1:6" s="13" customFormat="1" ht="15" customHeight="1" x14ac:dyDescent="0.2">
      <c r="A68" s="96" t="s">
        <v>18</v>
      </c>
      <c r="B68" s="124" t="s">
        <v>31</v>
      </c>
      <c r="C68" s="124" t="s">
        <v>31</v>
      </c>
      <c r="D68" s="124" t="s">
        <v>31</v>
      </c>
      <c r="E68" s="124" t="s">
        <v>31</v>
      </c>
      <c r="F68" s="55" t="s">
        <v>93</v>
      </c>
    </row>
    <row r="69" spans="1:6" s="7" customFormat="1" x14ac:dyDescent="0.25">
      <c r="A69" s="97"/>
      <c r="B69" s="125"/>
      <c r="C69" s="125"/>
      <c r="D69" s="125"/>
      <c r="E69" s="125"/>
      <c r="F69" s="48">
        <f>SUM(F62:F67)</f>
        <v>-200</v>
      </c>
    </row>
    <row r="70" spans="1:6" s="7" customFormat="1" x14ac:dyDescent="0.25">
      <c r="A70" s="27"/>
      <c r="B70" s="27"/>
      <c r="C70" s="27"/>
      <c r="D70" s="27"/>
      <c r="E70" s="27"/>
      <c r="F70" s="27"/>
    </row>
    <row r="71" spans="1:6" s="7" customFormat="1" x14ac:dyDescent="0.25">
      <c r="A71" s="96" t="s">
        <v>203</v>
      </c>
      <c r="B71" s="126"/>
      <c r="C71" s="126"/>
      <c r="D71" s="126"/>
      <c r="E71" s="126"/>
      <c r="F71" s="127"/>
    </row>
    <row r="72" spans="1:6" s="7" customFormat="1" x14ac:dyDescent="0.25">
      <c r="A72" s="128">
        <f>MAX(0,B52+F69)</f>
        <v>1800</v>
      </c>
      <c r="B72" s="128"/>
      <c r="C72" s="128"/>
      <c r="D72" s="128"/>
      <c r="E72" s="128"/>
      <c r="F72" s="129"/>
    </row>
    <row r="73" spans="1:6" s="62" customFormat="1" ht="7.5" customHeight="1" x14ac:dyDescent="0.25">
      <c r="A73" s="63"/>
    </row>
    <row r="74" spans="1:6" s="62" customFormat="1" x14ac:dyDescent="0.25">
      <c r="A74" s="63" t="s">
        <v>221</v>
      </c>
    </row>
    <row r="75" spans="1:6" s="62" customFormat="1" x14ac:dyDescent="0.25">
      <c r="A75" s="63" t="s">
        <v>223</v>
      </c>
    </row>
  </sheetData>
  <mergeCells count="29">
    <mergeCell ref="A68:A69"/>
    <mergeCell ref="E68:E69"/>
    <mergeCell ref="D68:D69"/>
    <mergeCell ref="C68:C69"/>
    <mergeCell ref="B68:B69"/>
    <mergeCell ref="D24:D25"/>
    <mergeCell ref="E24:E25"/>
    <mergeCell ref="A51:A52"/>
    <mergeCell ref="A32:A33"/>
    <mergeCell ref="B32:B33"/>
    <mergeCell ref="C32:C33"/>
    <mergeCell ref="D32:D33"/>
    <mergeCell ref="E32:E33"/>
    <mergeCell ref="A71:F71"/>
    <mergeCell ref="A72:F72"/>
    <mergeCell ref="A40:F40"/>
    <mergeCell ref="A4:F4"/>
    <mergeCell ref="A46:A47"/>
    <mergeCell ref="A60:A61"/>
    <mergeCell ref="B60:B61"/>
    <mergeCell ref="C60:C61"/>
    <mergeCell ref="D60:D61"/>
    <mergeCell ref="E60:E61"/>
    <mergeCell ref="A35:F35"/>
    <mergeCell ref="A10:A11"/>
    <mergeCell ref="A15:A16"/>
    <mergeCell ref="A24:A25"/>
    <mergeCell ref="B24:B25"/>
    <mergeCell ref="C24:C2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"/>
  <sheetViews>
    <sheetView showGridLines="0" zoomScale="80" zoomScaleNormal="80" workbookViewId="0">
      <selection activeCell="A35" sqref="A35"/>
    </sheetView>
  </sheetViews>
  <sheetFormatPr defaultColWidth="13.85546875" defaultRowHeight="15" x14ac:dyDescent="0.25"/>
  <cols>
    <col min="1" max="1" width="32.5703125" customWidth="1"/>
    <col min="2" max="2" width="19.42578125" customWidth="1"/>
    <col min="3" max="4" width="21.7109375" customWidth="1"/>
    <col min="5" max="5" width="24.7109375" customWidth="1"/>
    <col min="6" max="8" width="24" customWidth="1"/>
    <col min="9" max="9" width="23.42578125" customWidth="1"/>
  </cols>
  <sheetData>
    <row r="1" spans="1:8" ht="18.75" x14ac:dyDescent="0.4">
      <c r="A1" s="2" t="s">
        <v>23</v>
      </c>
    </row>
    <row r="2" spans="1:8" x14ac:dyDescent="0.25">
      <c r="A2" s="6" t="s">
        <v>0</v>
      </c>
      <c r="B2" s="4">
        <v>43830</v>
      </c>
    </row>
    <row r="4" spans="1:8" x14ac:dyDescent="0.25">
      <c r="A4" s="98" t="s">
        <v>102</v>
      </c>
      <c r="B4" s="98"/>
      <c r="C4" s="98"/>
      <c r="D4" s="98"/>
      <c r="E4" s="98"/>
      <c r="F4" s="98"/>
      <c r="G4" s="98"/>
      <c r="H4" s="98"/>
    </row>
    <row r="5" spans="1:8" s="10" customFormat="1" ht="6.95" customHeight="1" x14ac:dyDescent="0.25">
      <c r="A5" s="25"/>
      <c r="B5" s="25"/>
      <c r="C5" s="25"/>
      <c r="D5" s="25"/>
    </row>
    <row r="6" spans="1:8" x14ac:dyDescent="0.25">
      <c r="A6" s="17" t="s">
        <v>166</v>
      </c>
    </row>
    <row r="7" spans="1:8" x14ac:dyDescent="0.25">
      <c r="A7" s="18" t="s">
        <v>95</v>
      </c>
    </row>
    <row r="8" spans="1:8" ht="38.25" customHeight="1" x14ac:dyDescent="0.25">
      <c r="A8" s="106" t="s">
        <v>24</v>
      </c>
      <c r="B8" s="106" t="s">
        <v>45</v>
      </c>
      <c r="C8" s="106" t="s">
        <v>46</v>
      </c>
      <c r="D8" s="106" t="s">
        <v>171</v>
      </c>
      <c r="E8" s="106" t="s">
        <v>174</v>
      </c>
      <c r="F8" s="106" t="s">
        <v>224</v>
      </c>
      <c r="G8" s="106" t="s">
        <v>225</v>
      </c>
      <c r="H8" s="106" t="s">
        <v>226</v>
      </c>
    </row>
    <row r="9" spans="1:8" x14ac:dyDescent="0.25">
      <c r="A9" s="108"/>
      <c r="B9" s="108"/>
      <c r="C9" s="108"/>
      <c r="D9" s="108"/>
      <c r="E9" s="108"/>
      <c r="F9" s="135"/>
      <c r="G9" s="108"/>
      <c r="H9" s="135"/>
    </row>
    <row r="10" spans="1:8" ht="15" customHeight="1" x14ac:dyDescent="0.25">
      <c r="A10" s="11" t="s">
        <v>28</v>
      </c>
      <c r="B10" s="14" t="s">
        <v>57</v>
      </c>
      <c r="C10" s="11" t="s">
        <v>39</v>
      </c>
      <c r="D10" s="11" t="s">
        <v>58</v>
      </c>
      <c r="E10" s="14" t="s">
        <v>175</v>
      </c>
      <c r="F10" s="12" t="s">
        <v>8</v>
      </c>
      <c r="G10" s="12" t="s">
        <v>9</v>
      </c>
      <c r="H10" s="12" t="s">
        <v>10</v>
      </c>
    </row>
    <row r="11" spans="1:8" ht="15" customHeight="1" x14ac:dyDescent="0.25">
      <c r="A11" s="11" t="s">
        <v>56</v>
      </c>
      <c r="B11" s="14" t="s">
        <v>62</v>
      </c>
      <c r="C11" s="11" t="s">
        <v>98</v>
      </c>
      <c r="D11" s="11" t="s">
        <v>58</v>
      </c>
      <c r="E11" s="14" t="s">
        <v>31</v>
      </c>
      <c r="F11" s="12" t="s">
        <v>11</v>
      </c>
      <c r="G11" s="12" t="s">
        <v>12</v>
      </c>
      <c r="H11" s="12" t="s">
        <v>13</v>
      </c>
    </row>
    <row r="12" spans="1:8" ht="15" customHeight="1" x14ac:dyDescent="0.25">
      <c r="A12" s="11" t="s">
        <v>32</v>
      </c>
      <c r="B12" s="14" t="s">
        <v>57</v>
      </c>
      <c r="C12" s="11" t="s">
        <v>41</v>
      </c>
      <c r="D12" s="11" t="s">
        <v>97</v>
      </c>
      <c r="E12" s="14" t="s">
        <v>31</v>
      </c>
      <c r="F12" s="12" t="s">
        <v>34</v>
      </c>
      <c r="G12" s="12" t="s">
        <v>34</v>
      </c>
      <c r="H12" s="12" t="s">
        <v>34</v>
      </c>
    </row>
    <row r="13" spans="1:8" ht="15" customHeight="1" x14ac:dyDescent="0.25">
      <c r="A13" s="14" t="s">
        <v>34</v>
      </c>
      <c r="B13" s="14" t="s">
        <v>34</v>
      </c>
      <c r="C13" s="14" t="s">
        <v>34</v>
      </c>
      <c r="D13" s="14" t="s">
        <v>34</v>
      </c>
      <c r="E13" s="14" t="s">
        <v>34</v>
      </c>
      <c r="F13" s="15" t="s">
        <v>36</v>
      </c>
      <c r="G13" s="15" t="s">
        <v>37</v>
      </c>
      <c r="H13" s="15" t="s">
        <v>38</v>
      </c>
    </row>
    <row r="14" spans="1:8" x14ac:dyDescent="0.25">
      <c r="A14" s="114" t="s">
        <v>18</v>
      </c>
      <c r="B14" s="114" t="s">
        <v>31</v>
      </c>
      <c r="C14" s="114" t="s">
        <v>31</v>
      </c>
      <c r="D14" s="114" t="s">
        <v>31</v>
      </c>
      <c r="E14" s="115" t="s">
        <v>31</v>
      </c>
      <c r="F14" s="37" t="s">
        <v>19</v>
      </c>
      <c r="G14" s="32" t="s">
        <v>20</v>
      </c>
      <c r="H14" s="37" t="s">
        <v>21</v>
      </c>
    </row>
    <row r="15" spans="1:8" ht="38.25" x14ac:dyDescent="0.25">
      <c r="A15" s="114"/>
      <c r="B15" s="114"/>
      <c r="C15" s="114"/>
      <c r="D15" s="114"/>
      <c r="E15" s="115"/>
      <c r="F15" s="52" t="s">
        <v>100</v>
      </c>
      <c r="G15" s="52" t="s">
        <v>85</v>
      </c>
      <c r="H15" s="53" t="s">
        <v>99</v>
      </c>
    </row>
    <row r="16" spans="1:8" ht="7.5" customHeight="1" x14ac:dyDescent="0.25">
      <c r="A16" s="7"/>
    </row>
    <row r="17" spans="1:8" x14ac:dyDescent="0.25">
      <c r="A17" s="7" t="s">
        <v>283</v>
      </c>
    </row>
    <row r="18" spans="1:8" x14ac:dyDescent="0.25">
      <c r="A18" s="63" t="s">
        <v>282</v>
      </c>
    </row>
    <row r="20" spans="1:8" x14ac:dyDescent="0.25">
      <c r="A20" s="98" t="s">
        <v>101</v>
      </c>
      <c r="B20" s="98"/>
      <c r="C20" s="98"/>
      <c r="D20" s="98"/>
      <c r="E20" s="98"/>
      <c r="F20" s="98"/>
      <c r="G20" s="98"/>
      <c r="H20" s="98"/>
    </row>
    <row r="21" spans="1:8" s="10" customFormat="1" ht="6.95" customHeight="1" x14ac:dyDescent="0.25">
      <c r="A21" s="25"/>
      <c r="B21" s="25"/>
      <c r="C21" s="25"/>
      <c r="D21" s="25"/>
    </row>
    <row r="22" spans="1:8" s="7" customFormat="1" x14ac:dyDescent="0.25">
      <c r="A22" s="21" t="s">
        <v>166</v>
      </c>
    </row>
    <row r="23" spans="1:8" s="7" customFormat="1" x14ac:dyDescent="0.25">
      <c r="A23" s="22" t="s">
        <v>95</v>
      </c>
    </row>
    <row r="24" spans="1:8" s="7" customFormat="1" ht="38.25" customHeight="1" x14ac:dyDescent="0.25">
      <c r="A24" s="106" t="s">
        <v>24</v>
      </c>
      <c r="B24" s="106" t="s">
        <v>45</v>
      </c>
      <c r="C24" s="106" t="s">
        <v>46</v>
      </c>
      <c r="D24" s="106" t="s">
        <v>171</v>
      </c>
      <c r="E24" s="106" t="s">
        <v>174</v>
      </c>
      <c r="F24" s="106" t="s">
        <v>224</v>
      </c>
      <c r="G24" s="106" t="s">
        <v>225</v>
      </c>
      <c r="H24" s="106" t="s">
        <v>226</v>
      </c>
    </row>
    <row r="25" spans="1:8" s="7" customFormat="1" x14ac:dyDescent="0.25">
      <c r="A25" s="108"/>
      <c r="B25" s="108"/>
      <c r="C25" s="108"/>
      <c r="D25" s="108"/>
      <c r="E25" s="108"/>
      <c r="F25" s="135"/>
      <c r="G25" s="108"/>
      <c r="H25" s="135"/>
    </row>
    <row r="26" spans="1:8" s="7" customFormat="1" ht="15" customHeight="1" x14ac:dyDescent="0.25">
      <c r="A26" s="23" t="s">
        <v>28</v>
      </c>
      <c r="B26" s="29" t="s">
        <v>57</v>
      </c>
      <c r="C26" s="23" t="s">
        <v>39</v>
      </c>
      <c r="D26" s="23" t="s">
        <v>58</v>
      </c>
      <c r="E26" s="29" t="s">
        <v>175</v>
      </c>
      <c r="F26" s="47">
        <v>5000</v>
      </c>
      <c r="G26" s="47">
        <v>3000</v>
      </c>
      <c r="H26" s="47">
        <f>G26-F26</f>
        <v>-2000</v>
      </c>
    </row>
    <row r="27" spans="1:8" s="7" customFormat="1" ht="15" customHeight="1" x14ac:dyDescent="0.25">
      <c r="A27" s="23" t="s">
        <v>56</v>
      </c>
      <c r="B27" s="29" t="s">
        <v>62</v>
      </c>
      <c r="C27" s="23" t="s">
        <v>98</v>
      </c>
      <c r="D27" s="23" t="s">
        <v>58</v>
      </c>
      <c r="E27" s="29" t="s">
        <v>31</v>
      </c>
      <c r="F27" s="47">
        <v>1000</v>
      </c>
      <c r="G27" s="47">
        <v>1200</v>
      </c>
      <c r="H27" s="47">
        <f t="shared" ref="H27:H29" si="0">G27-F27</f>
        <v>200</v>
      </c>
    </row>
    <row r="28" spans="1:8" s="7" customFormat="1" ht="15" customHeight="1" x14ac:dyDescent="0.25">
      <c r="A28" s="23" t="s">
        <v>32</v>
      </c>
      <c r="B28" s="29" t="s">
        <v>57</v>
      </c>
      <c r="C28" s="23" t="s">
        <v>41</v>
      </c>
      <c r="D28" s="23" t="s">
        <v>97</v>
      </c>
      <c r="E28" s="29" t="s">
        <v>31</v>
      </c>
      <c r="F28" s="47">
        <v>4000</v>
      </c>
      <c r="G28" s="47">
        <v>6000</v>
      </c>
      <c r="H28" s="47">
        <f t="shared" si="0"/>
        <v>2000</v>
      </c>
    </row>
    <row r="29" spans="1:8" s="7" customFormat="1" ht="15" customHeight="1" x14ac:dyDescent="0.25">
      <c r="A29" s="29" t="s">
        <v>34</v>
      </c>
      <c r="B29" s="29" t="s">
        <v>34</v>
      </c>
      <c r="C29" s="29" t="s">
        <v>34</v>
      </c>
      <c r="D29" s="29" t="s">
        <v>34</v>
      </c>
      <c r="E29" s="29" t="s">
        <v>34</v>
      </c>
      <c r="F29" s="47">
        <v>500</v>
      </c>
      <c r="G29" s="47">
        <v>600</v>
      </c>
      <c r="H29" s="47">
        <f t="shared" si="0"/>
        <v>100</v>
      </c>
    </row>
    <row r="30" spans="1:8" x14ac:dyDescent="0.25">
      <c r="A30" s="117" t="s">
        <v>18</v>
      </c>
      <c r="B30" s="136" t="s">
        <v>31</v>
      </c>
      <c r="C30" s="136" t="s">
        <v>31</v>
      </c>
      <c r="D30" s="136" t="s">
        <v>31</v>
      </c>
      <c r="E30" s="136" t="s">
        <v>31</v>
      </c>
      <c r="F30" s="37" t="s">
        <v>19</v>
      </c>
      <c r="G30" s="32" t="s">
        <v>20</v>
      </c>
      <c r="H30" s="37" t="s">
        <v>21</v>
      </c>
    </row>
    <row r="31" spans="1:8" s="7" customFormat="1" x14ac:dyDescent="0.25">
      <c r="A31" s="103"/>
      <c r="B31" s="137"/>
      <c r="C31" s="137"/>
      <c r="D31" s="137"/>
      <c r="E31" s="137"/>
      <c r="F31" s="50">
        <f>SUM(F26:F29)</f>
        <v>10500</v>
      </c>
      <c r="G31" s="48">
        <f>SUM(G26:G29)</f>
        <v>10800</v>
      </c>
      <c r="H31" s="48">
        <f>MAX(0,G31-F31)</f>
        <v>300</v>
      </c>
    </row>
    <row r="32" spans="1:8" s="7" customFormat="1" ht="7.5" customHeight="1" x14ac:dyDescent="0.25"/>
    <row r="33" spans="1:1" s="62" customFormat="1" x14ac:dyDescent="0.25">
      <c r="A33" s="63" t="s">
        <v>283</v>
      </c>
    </row>
    <row r="34" spans="1:1" s="62" customFormat="1" x14ac:dyDescent="0.25">
      <c r="A34" s="63" t="s">
        <v>282</v>
      </c>
    </row>
  </sheetData>
  <mergeCells count="28">
    <mergeCell ref="A30:A31"/>
    <mergeCell ref="B30:B31"/>
    <mergeCell ref="C30:C31"/>
    <mergeCell ref="E30:E31"/>
    <mergeCell ref="D30:D31"/>
    <mergeCell ref="F24:F25"/>
    <mergeCell ref="G24:G25"/>
    <mergeCell ref="H24:H25"/>
    <mergeCell ref="A24:A25"/>
    <mergeCell ref="B24:B25"/>
    <mergeCell ref="C24:C25"/>
    <mergeCell ref="D24:D25"/>
    <mergeCell ref="E24:E25"/>
    <mergeCell ref="A4:H4"/>
    <mergeCell ref="A20:H20"/>
    <mergeCell ref="G8:G9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H8:H9"/>
    <mergeCell ref="F8:F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30"/>
  <sheetViews>
    <sheetView showGridLines="0" zoomScale="80" zoomScaleNormal="80" workbookViewId="0">
      <selection activeCell="H20" sqref="H20"/>
    </sheetView>
  </sheetViews>
  <sheetFormatPr defaultColWidth="13.85546875" defaultRowHeight="15" x14ac:dyDescent="0.25"/>
  <cols>
    <col min="1" max="1" width="43.28515625" style="62" customWidth="1"/>
    <col min="2" max="3" width="37.5703125" style="62" customWidth="1"/>
    <col min="4" max="4" width="23.42578125" style="62" customWidth="1"/>
    <col min="5" max="16384" width="13.85546875" style="62"/>
  </cols>
  <sheetData>
    <row r="1" spans="1:3" ht="18.75" x14ac:dyDescent="0.4">
      <c r="A1" s="2" t="s">
        <v>23</v>
      </c>
    </row>
    <row r="2" spans="1:3" x14ac:dyDescent="0.25">
      <c r="A2" s="6" t="s">
        <v>0</v>
      </c>
      <c r="B2" s="4">
        <v>43830</v>
      </c>
    </row>
    <row r="4" spans="1:3" x14ac:dyDescent="0.25">
      <c r="A4" s="98" t="s">
        <v>102</v>
      </c>
      <c r="B4" s="98"/>
      <c r="C4" s="98"/>
    </row>
    <row r="5" spans="1:3" s="64" customFormat="1" ht="6.95" customHeight="1" x14ac:dyDescent="0.25">
      <c r="A5" s="25"/>
    </row>
    <row r="6" spans="1:3" x14ac:dyDescent="0.25">
      <c r="A6" s="17" t="s">
        <v>227</v>
      </c>
    </row>
    <row r="7" spans="1:3" x14ac:dyDescent="0.25">
      <c r="A7" s="18" t="s">
        <v>228</v>
      </c>
    </row>
    <row r="8" spans="1:3" ht="38.25" customHeight="1" x14ac:dyDescent="0.25">
      <c r="A8" s="106" t="s">
        <v>229</v>
      </c>
      <c r="B8" s="106" t="s">
        <v>234</v>
      </c>
      <c r="C8" s="106" t="s">
        <v>236</v>
      </c>
    </row>
    <row r="9" spans="1:3" x14ac:dyDescent="0.25">
      <c r="A9" s="108"/>
      <c r="B9" s="135"/>
      <c r="C9" s="108"/>
    </row>
    <row r="10" spans="1:3" ht="15" customHeight="1" x14ac:dyDescent="0.25">
      <c r="A10" s="11" t="s">
        <v>230</v>
      </c>
      <c r="B10" s="65" t="s">
        <v>8</v>
      </c>
      <c r="C10" s="65" t="s">
        <v>9</v>
      </c>
    </row>
    <row r="11" spans="1:3" ht="15" customHeight="1" x14ac:dyDescent="0.25">
      <c r="A11" s="11" t="s">
        <v>231</v>
      </c>
      <c r="B11" s="65" t="s">
        <v>11</v>
      </c>
      <c r="C11" s="65" t="s">
        <v>12</v>
      </c>
    </row>
    <row r="12" spans="1:3" ht="15" customHeight="1" x14ac:dyDescent="0.25">
      <c r="A12" s="11" t="s">
        <v>232</v>
      </c>
      <c r="B12" s="65" t="s">
        <v>15</v>
      </c>
      <c r="C12" s="65" t="s">
        <v>16</v>
      </c>
    </row>
    <row r="13" spans="1:3" ht="15" customHeight="1" x14ac:dyDescent="0.25">
      <c r="A13" s="14" t="s">
        <v>233</v>
      </c>
      <c r="B13" s="65" t="s">
        <v>235</v>
      </c>
      <c r="C13" s="65" t="s">
        <v>237</v>
      </c>
    </row>
    <row r="14" spans="1:3" ht="7.5" customHeight="1" x14ac:dyDescent="0.25">
      <c r="A14" s="63"/>
    </row>
    <row r="15" spans="1:3" x14ac:dyDescent="0.25">
      <c r="A15" s="63" t="s">
        <v>238</v>
      </c>
    </row>
    <row r="18" spans="1:3" x14ac:dyDescent="0.25">
      <c r="A18" s="98" t="s">
        <v>101</v>
      </c>
      <c r="B18" s="98"/>
      <c r="C18" s="98"/>
    </row>
    <row r="19" spans="1:3" s="64" customFormat="1" ht="6.95" customHeight="1" x14ac:dyDescent="0.25">
      <c r="A19" s="25"/>
    </row>
    <row r="20" spans="1:3" s="63" customFormat="1" x14ac:dyDescent="0.25">
      <c r="A20" s="17" t="s">
        <v>227</v>
      </c>
    </row>
    <row r="21" spans="1:3" s="63" customFormat="1" x14ac:dyDescent="0.25">
      <c r="A21" s="18" t="s">
        <v>228</v>
      </c>
    </row>
    <row r="22" spans="1:3" s="63" customFormat="1" ht="38.25" customHeight="1" x14ac:dyDescent="0.25">
      <c r="A22" s="117" t="s">
        <v>229</v>
      </c>
      <c r="B22" s="117" t="s">
        <v>239</v>
      </c>
      <c r="C22" s="117" t="s">
        <v>240</v>
      </c>
    </row>
    <row r="23" spans="1:3" s="63" customFormat="1" x14ac:dyDescent="0.25">
      <c r="A23" s="103"/>
      <c r="B23" s="138"/>
      <c r="C23" s="103"/>
    </row>
    <row r="24" spans="1:3" s="63" customFormat="1" ht="15" customHeight="1" x14ac:dyDescent="0.25">
      <c r="A24" s="23" t="s">
        <v>230</v>
      </c>
      <c r="B24" s="71">
        <v>500</v>
      </c>
      <c r="C24" s="71">
        <v>400</v>
      </c>
    </row>
    <row r="25" spans="1:3" s="63" customFormat="1" ht="15" customHeight="1" x14ac:dyDescent="0.25">
      <c r="A25" s="23" t="s">
        <v>231</v>
      </c>
      <c r="B25" s="71">
        <v>3000</v>
      </c>
      <c r="C25" s="71">
        <v>1500</v>
      </c>
    </row>
    <row r="26" spans="1:3" s="63" customFormat="1" ht="15" customHeight="1" x14ac:dyDescent="0.25">
      <c r="A26" s="23" t="s">
        <v>232</v>
      </c>
      <c r="B26" s="71">
        <v>1000</v>
      </c>
      <c r="C26" s="71">
        <v>500</v>
      </c>
    </row>
    <row r="27" spans="1:3" s="63" customFormat="1" ht="15" customHeight="1" x14ac:dyDescent="0.25">
      <c r="A27" s="29" t="s">
        <v>233</v>
      </c>
      <c r="B27" s="71">
        <v>4000</v>
      </c>
      <c r="C27" s="71">
        <v>3200</v>
      </c>
    </row>
    <row r="28" spans="1:3" s="63" customFormat="1" ht="7.5" customHeight="1" x14ac:dyDescent="0.25"/>
    <row r="29" spans="1:3" s="63" customFormat="1" x14ac:dyDescent="0.25">
      <c r="A29" s="63" t="s">
        <v>238</v>
      </c>
    </row>
    <row r="30" spans="1:3" s="63" customFormat="1" x14ac:dyDescent="0.25"/>
  </sheetData>
  <mergeCells count="8">
    <mergeCell ref="C22:C23"/>
    <mergeCell ref="A22:A23"/>
    <mergeCell ref="B22:B23"/>
    <mergeCell ref="A18:C18"/>
    <mergeCell ref="A4:C4"/>
    <mergeCell ref="A8:A9"/>
    <mergeCell ref="B8:B9"/>
    <mergeCell ref="C8:C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32"/>
  <sheetViews>
    <sheetView showGridLines="0" zoomScale="80" zoomScaleNormal="80" workbookViewId="0">
      <selection activeCell="D26" sqref="D26"/>
    </sheetView>
  </sheetViews>
  <sheetFormatPr defaultColWidth="13.85546875" defaultRowHeight="15" x14ac:dyDescent="0.25"/>
  <cols>
    <col min="1" max="2" width="47.28515625" customWidth="1"/>
    <col min="3" max="3" width="48.7109375" customWidth="1"/>
    <col min="4" max="4" width="82.28515625" customWidth="1"/>
  </cols>
  <sheetData>
    <row r="1" spans="1:4" ht="18.75" x14ac:dyDescent="0.4">
      <c r="A1" s="2" t="s">
        <v>23</v>
      </c>
    </row>
    <row r="2" spans="1:4" x14ac:dyDescent="0.25">
      <c r="A2" s="6" t="s">
        <v>0</v>
      </c>
      <c r="B2" s="4">
        <v>43830</v>
      </c>
    </row>
    <row r="4" spans="1:4" x14ac:dyDescent="0.25">
      <c r="A4" s="98" t="s">
        <v>102</v>
      </c>
      <c r="B4" s="98"/>
      <c r="C4" s="98"/>
      <c r="D4" s="98"/>
    </row>
    <row r="5" spans="1:4" s="10" customFormat="1" ht="6.95" customHeight="1" x14ac:dyDescent="0.25">
      <c r="A5" s="25"/>
      <c r="B5" s="25"/>
      <c r="C5" s="25"/>
    </row>
    <row r="6" spans="1:4" x14ac:dyDescent="0.25">
      <c r="A6" s="17" t="s">
        <v>150</v>
      </c>
    </row>
    <row r="7" spans="1:4" x14ac:dyDescent="0.25">
      <c r="A7" s="18" t="s">
        <v>139</v>
      </c>
    </row>
    <row r="8" spans="1:4" s="6" customFormat="1" ht="15" customHeight="1" x14ac:dyDescent="0.2">
      <c r="A8" s="139" t="s">
        <v>151</v>
      </c>
      <c r="B8" s="139" t="s">
        <v>152</v>
      </c>
      <c r="C8" s="139" t="s">
        <v>153</v>
      </c>
      <c r="D8" s="139" t="s">
        <v>154</v>
      </c>
    </row>
    <row r="9" spans="1:4" s="6" customFormat="1" ht="15" customHeight="1" x14ac:dyDescent="0.2">
      <c r="A9" s="139" t="s">
        <v>2</v>
      </c>
      <c r="B9" s="139" t="s">
        <v>4</v>
      </c>
      <c r="C9" s="139" t="s">
        <v>155</v>
      </c>
      <c r="D9" s="139" t="s">
        <v>156</v>
      </c>
    </row>
    <row r="10" spans="1:4" s="6" customFormat="1" ht="15" customHeight="1" x14ac:dyDescent="0.2">
      <c r="A10" s="140"/>
      <c r="B10" s="140"/>
      <c r="C10" s="140"/>
      <c r="D10" s="140" t="s">
        <v>157</v>
      </c>
    </row>
    <row r="11" spans="1:4" s="6" customFormat="1" ht="15" customHeight="1" x14ac:dyDescent="0.2">
      <c r="A11" s="146" t="s">
        <v>2</v>
      </c>
      <c r="B11" s="146" t="s">
        <v>4</v>
      </c>
      <c r="C11" s="146" t="s">
        <v>155</v>
      </c>
      <c r="D11" s="12" t="s">
        <v>156</v>
      </c>
    </row>
    <row r="12" spans="1:4" s="6" customFormat="1" ht="15" customHeight="1" x14ac:dyDescent="0.2">
      <c r="A12" s="146"/>
      <c r="B12" s="146"/>
      <c r="C12" s="146"/>
      <c r="D12" s="12" t="s">
        <v>157</v>
      </c>
    </row>
    <row r="13" spans="1:4" s="6" customFormat="1" ht="15" customHeight="1" x14ac:dyDescent="0.2">
      <c r="A13" s="146"/>
      <c r="B13" s="146"/>
      <c r="C13" s="146"/>
      <c r="D13" s="58" t="s">
        <v>158</v>
      </c>
    </row>
    <row r="14" spans="1:4" s="6" customFormat="1" ht="15" customHeight="1" x14ac:dyDescent="0.2">
      <c r="A14" s="146"/>
      <c r="B14" s="146"/>
      <c r="C14" s="146"/>
      <c r="D14" s="12" t="s">
        <v>179</v>
      </c>
    </row>
    <row r="15" spans="1:4" s="6" customFormat="1" ht="7.5" customHeight="1" x14ac:dyDescent="0.2">
      <c r="A15" s="27"/>
    </row>
    <row r="16" spans="1:4" x14ac:dyDescent="0.25">
      <c r="A16" s="7" t="s">
        <v>183</v>
      </c>
    </row>
    <row r="17" spans="1:4" x14ac:dyDescent="0.25">
      <c r="A17" s="7" t="s">
        <v>159</v>
      </c>
    </row>
    <row r="19" spans="1:4" x14ac:dyDescent="0.25">
      <c r="A19" s="98" t="s">
        <v>101</v>
      </c>
      <c r="B19" s="98"/>
      <c r="C19" s="98"/>
      <c r="D19" s="98"/>
    </row>
    <row r="20" spans="1:4" s="10" customFormat="1" ht="6.95" customHeight="1" x14ac:dyDescent="0.25">
      <c r="A20" s="25"/>
      <c r="B20" s="25"/>
      <c r="C20" s="25"/>
    </row>
    <row r="21" spans="1:4" s="7" customFormat="1" x14ac:dyDescent="0.25">
      <c r="A21" s="21" t="s">
        <v>150</v>
      </c>
    </row>
    <row r="22" spans="1:4" s="7" customFormat="1" x14ac:dyDescent="0.25">
      <c r="A22" s="22" t="s">
        <v>139</v>
      </c>
    </row>
    <row r="23" spans="1:4" s="27" customFormat="1" ht="15" customHeight="1" x14ac:dyDescent="0.2">
      <c r="A23" s="141" t="s">
        <v>151</v>
      </c>
      <c r="B23" s="141" t="s">
        <v>152</v>
      </c>
      <c r="C23" s="141" t="s">
        <v>153</v>
      </c>
      <c r="D23" s="141" t="s">
        <v>154</v>
      </c>
    </row>
    <row r="24" spans="1:4" s="27" customFormat="1" ht="15" customHeight="1" x14ac:dyDescent="0.2">
      <c r="A24" s="141" t="s">
        <v>2</v>
      </c>
      <c r="B24" s="141" t="s">
        <v>4</v>
      </c>
      <c r="C24" s="141" t="s">
        <v>155</v>
      </c>
      <c r="D24" s="141" t="s">
        <v>156</v>
      </c>
    </row>
    <row r="25" spans="1:4" s="27" customFormat="1" ht="15" customHeight="1" x14ac:dyDescent="0.2">
      <c r="A25" s="142"/>
      <c r="B25" s="142"/>
      <c r="C25" s="142"/>
      <c r="D25" s="142" t="s">
        <v>157</v>
      </c>
    </row>
    <row r="26" spans="1:4" s="27" customFormat="1" ht="15" customHeight="1" x14ac:dyDescent="0.2">
      <c r="A26" s="143">
        <v>25000</v>
      </c>
      <c r="B26" s="143">
        <v>20000</v>
      </c>
      <c r="C26" s="143">
        <f>MIN(MAX(0,A26-B26),'Resultado do TAP'!C24+'Resultado do TAP'!C26+'Resultado do TAP'!C27+'Resultado do TAP'!C29+'Resultado do TAP'!C31)</f>
        <v>5000</v>
      </c>
      <c r="D26" s="45">
        <f>C26*('Resultado do TAP'!C24)/('Resultado do TAP'!C24+'Resultado do TAP'!C26+'Resultado do TAP'!C27+'Resultado do TAP'!C29+'Resultado do TAP'!C31)</f>
        <v>2622.3776223776222</v>
      </c>
    </row>
    <row r="27" spans="1:4" s="27" customFormat="1" ht="15" customHeight="1" x14ac:dyDescent="0.2">
      <c r="A27" s="144"/>
      <c r="B27" s="144"/>
      <c r="C27" s="144"/>
      <c r="D27" s="45">
        <f>C26*('Resultado do TAP'!C26+'Resultado do TAP'!C27)/('Resultado do TAP'!C24+'Resultado do TAP'!C26+'Resultado do TAP'!C27+'Resultado do TAP'!C29+'Resultado do TAP'!C31)</f>
        <v>541.95804195804192</v>
      </c>
    </row>
    <row r="28" spans="1:4" s="27" customFormat="1" ht="15" customHeight="1" x14ac:dyDescent="0.2">
      <c r="A28" s="144"/>
      <c r="B28" s="144"/>
      <c r="C28" s="144"/>
      <c r="D28" s="45">
        <f>C26*('Resultado do TAP'!C29)/('Resultado do TAP'!C24+'Resultado do TAP'!C26+'Resultado do TAP'!C27+'Resultado do TAP'!C29+'Resultado do TAP'!C31)</f>
        <v>262.23776223776224</v>
      </c>
    </row>
    <row r="29" spans="1:4" s="27" customFormat="1" ht="15" customHeight="1" x14ac:dyDescent="0.2">
      <c r="A29" s="145"/>
      <c r="B29" s="145"/>
      <c r="C29" s="145"/>
      <c r="D29" s="45">
        <f>C26*('Resultado do TAP'!C31)/('Resultado do TAP'!C24+'Resultado do TAP'!C26+'Resultado do TAP'!C27+'Resultado do TAP'!C29+'Resultado do TAP'!C31)</f>
        <v>1573.4265734265734</v>
      </c>
    </row>
    <row r="30" spans="1:4" s="27" customFormat="1" ht="7.5" customHeight="1" x14ac:dyDescent="0.2"/>
    <row r="31" spans="1:4" s="7" customFormat="1" x14ac:dyDescent="0.25">
      <c r="A31" s="7" t="s">
        <v>183</v>
      </c>
    </row>
    <row r="32" spans="1:4" s="7" customFormat="1" x14ac:dyDescent="0.25">
      <c r="A32" s="7" t="s">
        <v>159</v>
      </c>
    </row>
  </sheetData>
  <mergeCells count="16">
    <mergeCell ref="A4:D4"/>
    <mergeCell ref="A8:A10"/>
    <mergeCell ref="D8:D10"/>
    <mergeCell ref="D23:D25"/>
    <mergeCell ref="A26:A29"/>
    <mergeCell ref="B26:B29"/>
    <mergeCell ref="C26:C29"/>
    <mergeCell ref="B8:B10"/>
    <mergeCell ref="C8:C10"/>
    <mergeCell ref="A11:A14"/>
    <mergeCell ref="B11:B14"/>
    <mergeCell ref="C11:C14"/>
    <mergeCell ref="A23:A25"/>
    <mergeCell ref="B23:B25"/>
    <mergeCell ref="C23:C25"/>
    <mergeCell ref="A19:D1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D36"/>
  <sheetViews>
    <sheetView showGridLines="0" zoomScale="80" zoomScaleNormal="80" workbookViewId="0"/>
  </sheetViews>
  <sheetFormatPr defaultColWidth="13.85546875" defaultRowHeight="15" x14ac:dyDescent="0.25"/>
  <cols>
    <col min="1" max="1" width="42" customWidth="1"/>
    <col min="2" max="2" width="47.28515625" customWidth="1"/>
    <col min="3" max="3" width="53.28515625" customWidth="1"/>
  </cols>
  <sheetData>
    <row r="1" spans="1:4" ht="18.75" x14ac:dyDescent="0.4">
      <c r="A1" s="2" t="s">
        <v>23</v>
      </c>
    </row>
    <row r="2" spans="1:4" x14ac:dyDescent="0.25">
      <c r="A2" s="6" t="s">
        <v>0</v>
      </c>
      <c r="B2" s="4">
        <v>43830</v>
      </c>
    </row>
    <row r="4" spans="1:4" x14ac:dyDescent="0.25">
      <c r="A4" s="98" t="s">
        <v>102</v>
      </c>
      <c r="B4" s="98"/>
      <c r="C4" s="98"/>
      <c r="D4" s="98"/>
    </row>
    <row r="5" spans="1:4" s="10" customFormat="1" ht="6.95" customHeight="1" x14ac:dyDescent="0.25">
      <c r="A5" s="25"/>
      <c r="B5" s="25"/>
      <c r="C5" s="25"/>
    </row>
    <row r="6" spans="1:4" x14ac:dyDescent="0.25">
      <c r="A6" s="17" t="s">
        <v>133</v>
      </c>
    </row>
    <row r="7" spans="1:4" s="6" customFormat="1" ht="15" customHeight="1" x14ac:dyDescent="0.2">
      <c r="A7" s="147" t="s">
        <v>134</v>
      </c>
      <c r="B7" s="43" t="s">
        <v>135</v>
      </c>
      <c r="C7" s="43" t="s">
        <v>136</v>
      </c>
      <c r="D7" s="149" t="s">
        <v>18</v>
      </c>
    </row>
    <row r="8" spans="1:4" s="6" customFormat="1" ht="15" customHeight="1" x14ac:dyDescent="0.2">
      <c r="A8" s="148"/>
      <c r="B8" s="43" t="s">
        <v>138</v>
      </c>
      <c r="C8" s="43" t="s">
        <v>139</v>
      </c>
      <c r="D8" s="150"/>
    </row>
    <row r="9" spans="1:4" s="6" customFormat="1" ht="15" customHeight="1" x14ac:dyDescent="0.2">
      <c r="A9" s="147" t="s">
        <v>140</v>
      </c>
      <c r="B9" s="43" t="s">
        <v>141</v>
      </c>
      <c r="C9" s="43" t="s">
        <v>142</v>
      </c>
      <c r="D9" s="149" t="s">
        <v>18</v>
      </c>
    </row>
    <row r="10" spans="1:4" s="6" customFormat="1" ht="15" customHeight="1" x14ac:dyDescent="0.2">
      <c r="A10" s="154"/>
      <c r="B10" s="43" t="s">
        <v>143</v>
      </c>
      <c r="C10" s="43" t="s">
        <v>144</v>
      </c>
      <c r="D10" s="153"/>
    </row>
    <row r="11" spans="1:4" s="6" customFormat="1" ht="15" customHeight="1" x14ac:dyDescent="0.2">
      <c r="A11" s="148"/>
      <c r="B11" s="43" t="s">
        <v>145</v>
      </c>
      <c r="C11" s="43" t="s">
        <v>139</v>
      </c>
      <c r="D11" s="150"/>
    </row>
    <row r="12" spans="1:4" s="6" customFormat="1" ht="15" customHeight="1" x14ac:dyDescent="0.2">
      <c r="A12" s="147" t="s">
        <v>146</v>
      </c>
      <c r="B12" s="43" t="s">
        <v>96</v>
      </c>
      <c r="C12" s="43" t="s">
        <v>147</v>
      </c>
      <c r="D12" s="149" t="s">
        <v>18</v>
      </c>
    </row>
    <row r="13" spans="1:4" s="6" customFormat="1" ht="15" customHeight="1" x14ac:dyDescent="0.2">
      <c r="A13" s="148"/>
      <c r="B13" s="43" t="s">
        <v>148</v>
      </c>
      <c r="C13" s="43" t="s">
        <v>139</v>
      </c>
      <c r="D13" s="150"/>
    </row>
    <row r="14" spans="1:4" s="6" customFormat="1" ht="15" customHeight="1" x14ac:dyDescent="0.2">
      <c r="A14" s="147" t="s">
        <v>180</v>
      </c>
      <c r="B14" s="43" t="s">
        <v>181</v>
      </c>
      <c r="C14" s="43" t="s">
        <v>137</v>
      </c>
      <c r="D14" s="149" t="s">
        <v>18</v>
      </c>
    </row>
    <row r="15" spans="1:4" s="6" customFormat="1" ht="15" customHeight="1" x14ac:dyDescent="0.2">
      <c r="A15" s="148"/>
      <c r="B15" s="43" t="s">
        <v>182</v>
      </c>
      <c r="C15" s="43" t="s">
        <v>139</v>
      </c>
      <c r="D15" s="150"/>
    </row>
    <row r="16" spans="1:4" s="6" customFormat="1" ht="15" customHeight="1" x14ac:dyDescent="0.2">
      <c r="A16" s="155" t="s">
        <v>204</v>
      </c>
      <c r="B16" s="156"/>
      <c r="C16" s="157"/>
      <c r="D16" s="61"/>
    </row>
    <row r="17" spans="1:4" s="62" customFormat="1" ht="6.95" customHeight="1" x14ac:dyDescent="0.25">
      <c r="A17" s="63"/>
      <c r="B17" s="24"/>
      <c r="C17" s="24"/>
      <c r="D17" s="24"/>
    </row>
    <row r="18" spans="1:4" x14ac:dyDescent="0.25">
      <c r="A18" s="7" t="s">
        <v>149</v>
      </c>
    </row>
    <row r="21" spans="1:4" x14ac:dyDescent="0.25">
      <c r="A21" s="98" t="s">
        <v>101</v>
      </c>
      <c r="B21" s="98"/>
      <c r="C21" s="98"/>
      <c r="D21" s="98"/>
    </row>
    <row r="22" spans="1:4" s="10" customFormat="1" ht="6.95" customHeight="1" x14ac:dyDescent="0.25">
      <c r="A22" s="25"/>
      <c r="B22" s="25"/>
      <c r="C22" s="25"/>
    </row>
    <row r="23" spans="1:4" s="7" customFormat="1" x14ac:dyDescent="0.25">
      <c r="A23" s="21" t="s">
        <v>133</v>
      </c>
    </row>
    <row r="24" spans="1:4" s="27" customFormat="1" ht="15" customHeight="1" x14ac:dyDescent="0.2">
      <c r="A24" s="147" t="s">
        <v>134</v>
      </c>
      <c r="B24" s="44" t="s">
        <v>135</v>
      </c>
      <c r="C24" s="47">
        <f>'I- PPNG - reg'!D35</f>
        <v>3000</v>
      </c>
      <c r="D24" s="151">
        <f>C24-C25</f>
        <v>377.62237762237783</v>
      </c>
    </row>
    <row r="25" spans="1:4" s="27" customFormat="1" ht="15" customHeight="1" x14ac:dyDescent="0.2">
      <c r="A25" s="148"/>
      <c r="B25" s="44" t="s">
        <v>138</v>
      </c>
      <c r="C25" s="46">
        <f>'Mais Valia'!D26</f>
        <v>2622.3776223776222</v>
      </c>
      <c r="D25" s="152"/>
    </row>
    <row r="26" spans="1:4" s="27" customFormat="1" ht="15" customHeight="1" x14ac:dyDescent="0.2">
      <c r="A26" s="147" t="s">
        <v>140</v>
      </c>
      <c r="B26" s="44" t="s">
        <v>141</v>
      </c>
      <c r="C26" s="47">
        <f>'II- PMBAC CV - reg'!I40</f>
        <v>620</v>
      </c>
      <c r="D26" s="151">
        <f>C26+C27-C28</f>
        <v>78.041958041958083</v>
      </c>
    </row>
    <row r="27" spans="1:4" s="27" customFormat="1" ht="15" customHeight="1" x14ac:dyDescent="0.2">
      <c r="A27" s="154"/>
      <c r="B27" s="44" t="s">
        <v>143</v>
      </c>
      <c r="C27" s="47">
        <f>'III- PMBAC BD - reg e nao reg'!I47</f>
        <v>0</v>
      </c>
      <c r="D27" s="158"/>
    </row>
    <row r="28" spans="1:4" s="27" customFormat="1" ht="15" customHeight="1" x14ac:dyDescent="0.2">
      <c r="A28" s="148"/>
      <c r="B28" s="44" t="s">
        <v>145</v>
      </c>
      <c r="C28" s="46">
        <f>'Mais Valia'!D27</f>
        <v>541.95804195804192</v>
      </c>
      <c r="D28" s="152"/>
    </row>
    <row r="29" spans="1:4" s="27" customFormat="1" ht="15" customHeight="1" x14ac:dyDescent="0.2">
      <c r="A29" s="147" t="s">
        <v>146</v>
      </c>
      <c r="B29" s="44" t="s">
        <v>96</v>
      </c>
      <c r="C29" s="46">
        <f>'V- PMBC'!H31</f>
        <v>300</v>
      </c>
      <c r="D29" s="151">
        <f>C29-C30</f>
        <v>37.76223776223776</v>
      </c>
    </row>
    <row r="30" spans="1:4" s="27" customFormat="1" ht="15" customHeight="1" x14ac:dyDescent="0.2">
      <c r="A30" s="148"/>
      <c r="B30" s="44" t="s">
        <v>148</v>
      </c>
      <c r="C30" s="46">
        <f>'Mais Valia'!D28</f>
        <v>262.23776223776224</v>
      </c>
      <c r="D30" s="152"/>
    </row>
    <row r="31" spans="1:4" s="27" customFormat="1" ht="15" customHeight="1" x14ac:dyDescent="0.2">
      <c r="A31" s="147" t="s">
        <v>180</v>
      </c>
      <c r="B31" s="44" t="s">
        <v>181</v>
      </c>
      <c r="C31" s="47">
        <f>'IV- PMBAC CV e PPNG - nao reg'!A72</f>
        <v>1800</v>
      </c>
      <c r="D31" s="151">
        <f>C31-C32</f>
        <v>226.57342657342656</v>
      </c>
    </row>
    <row r="32" spans="1:4" s="27" customFormat="1" ht="15" customHeight="1" x14ac:dyDescent="0.2">
      <c r="A32" s="148"/>
      <c r="B32" s="44" t="s">
        <v>182</v>
      </c>
      <c r="C32" s="46">
        <f>'Mais Valia'!D29</f>
        <v>1573.4265734265734</v>
      </c>
      <c r="D32" s="152"/>
    </row>
    <row r="33" spans="1:4" s="27" customFormat="1" ht="15" customHeight="1" x14ac:dyDescent="0.2">
      <c r="A33" s="155" t="s">
        <v>204</v>
      </c>
      <c r="B33" s="156"/>
      <c r="C33" s="157"/>
      <c r="D33" s="74">
        <f>D24+D26+D29+D31</f>
        <v>720.00000000000023</v>
      </c>
    </row>
    <row r="34" spans="1:4" s="62" customFormat="1" ht="6.95" customHeight="1" x14ac:dyDescent="0.25">
      <c r="A34" s="63"/>
      <c r="B34" s="24"/>
      <c r="C34" s="24"/>
      <c r="D34" s="24"/>
    </row>
    <row r="35" spans="1:4" s="7" customFormat="1" ht="15" customHeight="1" x14ac:dyDescent="0.25">
      <c r="A35" s="7" t="s">
        <v>149</v>
      </c>
    </row>
    <row r="36" spans="1:4" s="7" customFormat="1" x14ac:dyDescent="0.25"/>
  </sheetData>
  <mergeCells count="20">
    <mergeCell ref="A33:C33"/>
    <mergeCell ref="A16:C16"/>
    <mergeCell ref="A31:A32"/>
    <mergeCell ref="D24:D25"/>
    <mergeCell ref="D26:D28"/>
    <mergeCell ref="D31:D32"/>
    <mergeCell ref="A4:D4"/>
    <mergeCell ref="A21:D21"/>
    <mergeCell ref="A7:A8"/>
    <mergeCell ref="D12:D13"/>
    <mergeCell ref="A29:A30"/>
    <mergeCell ref="D29:D30"/>
    <mergeCell ref="D7:D8"/>
    <mergeCell ref="D9:D11"/>
    <mergeCell ref="D14:D15"/>
    <mergeCell ref="A9:A11"/>
    <mergeCell ref="A14:A15"/>
    <mergeCell ref="A24:A25"/>
    <mergeCell ref="A26:A28"/>
    <mergeCell ref="A12:A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</sheetPr>
  <dimension ref="A1:J74"/>
  <sheetViews>
    <sheetView showGridLines="0" tabSelected="1" topLeftCell="A46" zoomScale="80" zoomScaleNormal="80" workbookViewId="0">
      <selection activeCell="D66" sqref="D66"/>
    </sheetView>
  </sheetViews>
  <sheetFormatPr defaultColWidth="13.85546875" defaultRowHeight="15" x14ac:dyDescent="0.25"/>
  <cols>
    <col min="1" max="1" width="79.42578125" bestFit="1" customWidth="1"/>
    <col min="2" max="7" width="19.42578125" customWidth="1"/>
  </cols>
  <sheetData>
    <row r="1" spans="1:7" ht="18.75" x14ac:dyDescent="0.4">
      <c r="A1" s="2" t="s">
        <v>23</v>
      </c>
    </row>
    <row r="2" spans="1:7" x14ac:dyDescent="0.25">
      <c r="A2" s="6" t="s">
        <v>126</v>
      </c>
      <c r="B2" s="4">
        <v>43830</v>
      </c>
    </row>
    <row r="4" spans="1:7" x14ac:dyDescent="0.25">
      <c r="A4" s="98" t="s">
        <v>102</v>
      </c>
      <c r="B4" s="98"/>
      <c r="C4" s="98"/>
      <c r="D4" s="98"/>
      <c r="E4" s="98"/>
      <c r="F4" s="98"/>
      <c r="G4" s="98"/>
    </row>
    <row r="5" spans="1:7" s="10" customFormat="1" ht="6.95" customHeight="1" x14ac:dyDescent="0.25">
      <c r="A5" s="25"/>
    </row>
    <row r="6" spans="1:7" x14ac:dyDescent="0.25">
      <c r="A6" s="17" t="s">
        <v>113</v>
      </c>
    </row>
    <row r="7" spans="1:7" s="62" customFormat="1" x14ac:dyDescent="0.25">
      <c r="A7" s="18" t="s">
        <v>248</v>
      </c>
    </row>
    <row r="8" spans="1:7" ht="16.5" customHeight="1" x14ac:dyDescent="0.25">
      <c r="A8" s="139" t="s">
        <v>109</v>
      </c>
      <c r="B8" s="164" t="s">
        <v>110</v>
      </c>
      <c r="C8" s="165"/>
      <c r="D8" s="164" t="s">
        <v>112</v>
      </c>
      <c r="E8" s="165"/>
    </row>
    <row r="9" spans="1:7" ht="31.5" customHeight="1" x14ac:dyDescent="0.25">
      <c r="A9" s="139"/>
      <c r="B9" s="20" t="s">
        <v>111</v>
      </c>
      <c r="C9" s="16" t="s">
        <v>114</v>
      </c>
      <c r="D9" s="20" t="s">
        <v>111</v>
      </c>
      <c r="E9" s="16" t="s">
        <v>114</v>
      </c>
    </row>
    <row r="10" spans="1:7" ht="15" customHeight="1" x14ac:dyDescent="0.25">
      <c r="A10" s="77" t="s">
        <v>241</v>
      </c>
      <c r="B10" s="78" t="s">
        <v>104</v>
      </c>
      <c r="C10" s="78" t="s">
        <v>127</v>
      </c>
      <c r="D10" s="78" t="s">
        <v>105</v>
      </c>
      <c r="E10" s="78" t="s">
        <v>129</v>
      </c>
    </row>
    <row r="11" spans="1:7" ht="15" customHeight="1" x14ac:dyDescent="0.25">
      <c r="A11" s="77" t="s">
        <v>242</v>
      </c>
      <c r="B11" s="78" t="s">
        <v>191</v>
      </c>
      <c r="C11" s="78" t="s">
        <v>243</v>
      </c>
      <c r="D11" s="166" t="s">
        <v>196</v>
      </c>
      <c r="E11" s="166" t="s">
        <v>244</v>
      </c>
    </row>
    <row r="12" spans="1:7" ht="15" customHeight="1" x14ac:dyDescent="0.25">
      <c r="A12" s="77" t="s">
        <v>245</v>
      </c>
      <c r="B12" s="78" t="s">
        <v>192</v>
      </c>
      <c r="C12" s="78" t="s">
        <v>199</v>
      </c>
      <c r="D12" s="167"/>
      <c r="E12" s="167"/>
    </row>
    <row r="13" spans="1:7" ht="15" customHeight="1" x14ac:dyDescent="0.25">
      <c r="A13" s="77" t="s">
        <v>246</v>
      </c>
      <c r="B13" s="78" t="s">
        <v>193</v>
      </c>
      <c r="C13" s="78" t="s">
        <v>130</v>
      </c>
      <c r="D13" s="166" t="s">
        <v>197</v>
      </c>
      <c r="E13" s="166" t="s">
        <v>198</v>
      </c>
    </row>
    <row r="14" spans="1:7" ht="15" customHeight="1" x14ac:dyDescent="0.25">
      <c r="A14" s="77" t="s">
        <v>247</v>
      </c>
      <c r="B14" s="79" t="s">
        <v>194</v>
      </c>
      <c r="C14" s="80" t="s">
        <v>195</v>
      </c>
      <c r="D14" s="167"/>
      <c r="E14" s="167"/>
    </row>
    <row r="15" spans="1:7" ht="30" customHeight="1" x14ac:dyDescent="0.25">
      <c r="A15" s="77" t="s">
        <v>189</v>
      </c>
      <c r="B15" s="80" t="s">
        <v>106</v>
      </c>
      <c r="C15" s="80" t="s">
        <v>106</v>
      </c>
      <c r="D15" s="80" t="s">
        <v>167</v>
      </c>
      <c r="E15" s="78" t="s">
        <v>190</v>
      </c>
    </row>
    <row r="16" spans="1:7" ht="15" customHeight="1" x14ac:dyDescent="0.25">
      <c r="A16" s="77" t="s">
        <v>128</v>
      </c>
      <c r="B16" s="78" t="s">
        <v>107</v>
      </c>
      <c r="C16" s="78" t="s">
        <v>132</v>
      </c>
      <c r="D16" s="78" t="s">
        <v>108</v>
      </c>
      <c r="E16" s="78" t="s">
        <v>131</v>
      </c>
    </row>
    <row r="17" spans="1:10" x14ac:dyDescent="0.25">
      <c r="B17" s="81"/>
      <c r="C17" s="81"/>
      <c r="D17" s="81"/>
      <c r="E17" s="81"/>
    </row>
    <row r="18" spans="1:10" s="62" customFormat="1" x14ac:dyDescent="0.25">
      <c r="A18" s="18" t="s">
        <v>249</v>
      </c>
      <c r="B18" s="81"/>
      <c r="C18" s="81"/>
      <c r="D18" s="81"/>
      <c r="E18" s="81"/>
    </row>
    <row r="19" spans="1:10" s="62" customFormat="1" ht="16.5" customHeight="1" x14ac:dyDescent="0.25">
      <c r="A19" s="139" t="s">
        <v>109</v>
      </c>
      <c r="B19" s="164" t="s">
        <v>110</v>
      </c>
      <c r="C19" s="165"/>
      <c r="D19" s="164" t="s">
        <v>112</v>
      </c>
      <c r="E19" s="165"/>
      <c r="G19"/>
      <c r="H19"/>
      <c r="I19"/>
      <c r="J19"/>
    </row>
    <row r="20" spans="1:10" s="62" customFormat="1" ht="31.5" customHeight="1" x14ac:dyDescent="0.25">
      <c r="A20" s="139"/>
      <c r="B20" s="20" t="s">
        <v>111</v>
      </c>
      <c r="C20" s="59" t="s">
        <v>114</v>
      </c>
      <c r="D20" s="20" t="s">
        <v>111</v>
      </c>
      <c r="E20" s="59" t="s">
        <v>114</v>
      </c>
      <c r="G20"/>
      <c r="H20"/>
      <c r="I20"/>
      <c r="J20"/>
    </row>
    <row r="21" spans="1:10" s="62" customFormat="1" ht="15" customHeight="1" x14ac:dyDescent="0.25">
      <c r="A21" s="77" t="s">
        <v>250</v>
      </c>
      <c r="B21" s="78" t="s">
        <v>254</v>
      </c>
      <c r="C21" s="78" t="s">
        <v>255</v>
      </c>
      <c r="D21" s="78" t="s">
        <v>256</v>
      </c>
      <c r="E21" s="78" t="s">
        <v>257</v>
      </c>
      <c r="G21"/>
      <c r="H21"/>
      <c r="I21"/>
      <c r="J21"/>
    </row>
    <row r="22" spans="1:10" s="62" customFormat="1" ht="15" customHeight="1" x14ac:dyDescent="0.25">
      <c r="A22" s="77" t="s">
        <v>251</v>
      </c>
      <c r="B22" s="78" t="s">
        <v>258</v>
      </c>
      <c r="C22" s="78" t="s">
        <v>259</v>
      </c>
      <c r="D22" s="78" t="s">
        <v>260</v>
      </c>
      <c r="E22" s="78" t="s">
        <v>261</v>
      </c>
      <c r="G22"/>
      <c r="H22"/>
      <c r="I22"/>
      <c r="J22"/>
    </row>
    <row r="23" spans="1:10" s="62" customFormat="1" ht="15" customHeight="1" x14ac:dyDescent="0.25">
      <c r="A23" s="77" t="s">
        <v>252</v>
      </c>
      <c r="B23" s="78" t="s">
        <v>262</v>
      </c>
      <c r="C23" s="78" t="s">
        <v>263</v>
      </c>
      <c r="D23" s="78" t="s">
        <v>264</v>
      </c>
      <c r="E23" s="78" t="s">
        <v>265</v>
      </c>
      <c r="G23"/>
      <c r="H23"/>
      <c r="I23"/>
      <c r="J23"/>
    </row>
    <row r="24" spans="1:10" s="62" customFormat="1" ht="15" customHeight="1" x14ac:dyDescent="0.25">
      <c r="A24" s="77" t="s">
        <v>253</v>
      </c>
      <c r="B24" s="78" t="s">
        <v>266</v>
      </c>
      <c r="C24" s="78" t="s">
        <v>267</v>
      </c>
      <c r="D24" s="78" t="s">
        <v>268</v>
      </c>
      <c r="E24" s="78" t="s">
        <v>269</v>
      </c>
      <c r="G24"/>
      <c r="H24"/>
      <c r="I24"/>
      <c r="J24"/>
    </row>
    <row r="25" spans="1:10" s="62" customFormat="1" ht="15" customHeight="1" x14ac:dyDescent="0.25">
      <c r="A25" s="94"/>
      <c r="B25" s="95"/>
      <c r="C25" s="95"/>
      <c r="D25" s="95"/>
      <c r="E25" s="95"/>
    </row>
    <row r="27" spans="1:10" x14ac:dyDescent="0.25">
      <c r="A27" s="98" t="s">
        <v>101</v>
      </c>
      <c r="B27" s="98"/>
      <c r="C27" s="98"/>
      <c r="D27" s="98"/>
      <c r="E27" s="98"/>
      <c r="F27" s="98"/>
      <c r="G27" s="98"/>
    </row>
    <row r="28" spans="1:10" s="10" customFormat="1" ht="6.95" customHeight="1" x14ac:dyDescent="0.25">
      <c r="A28" s="25"/>
    </row>
    <row r="29" spans="1:10" s="83" customFormat="1" ht="15" customHeight="1" x14ac:dyDescent="0.25">
      <c r="A29" s="21" t="s">
        <v>115</v>
      </c>
    </row>
    <row r="30" spans="1:10" s="83" customFormat="1" ht="15" customHeight="1" x14ac:dyDescent="0.25">
      <c r="A30" s="84" t="s">
        <v>116</v>
      </c>
      <c r="B30" s="85" t="s">
        <v>117</v>
      </c>
      <c r="C30" s="63"/>
    </row>
    <row r="31" spans="1:10" s="83" customFormat="1" ht="15" customHeight="1" x14ac:dyDescent="0.25">
      <c r="A31" s="86" t="s">
        <v>270</v>
      </c>
      <c r="B31" s="82">
        <v>-1800</v>
      </c>
      <c r="C31" s="63"/>
    </row>
    <row r="32" spans="1:10" s="83" customFormat="1" ht="15" customHeight="1" x14ac:dyDescent="0.25">
      <c r="A32" s="86" t="s">
        <v>118</v>
      </c>
      <c r="B32" s="82">
        <v>5000</v>
      </c>
      <c r="C32" s="63"/>
    </row>
    <row r="33" spans="1:3" s="83" customFormat="1" ht="15" customHeight="1" x14ac:dyDescent="0.25">
      <c r="A33" s="86" t="s">
        <v>119</v>
      </c>
      <c r="B33" s="82">
        <v>1000</v>
      </c>
      <c r="C33" s="63"/>
    </row>
    <row r="34" spans="1:3" s="83" customFormat="1" ht="15" customHeight="1" x14ac:dyDescent="0.25">
      <c r="A34" s="86" t="s">
        <v>120</v>
      </c>
      <c r="B34" s="82">
        <v>7000</v>
      </c>
      <c r="C34" s="63"/>
    </row>
    <row r="35" spans="1:3" s="83" customFormat="1" ht="15" customHeight="1" x14ac:dyDescent="0.25">
      <c r="A35" s="86" t="s">
        <v>271</v>
      </c>
      <c r="B35" s="82">
        <v>500</v>
      </c>
      <c r="C35" s="63"/>
    </row>
    <row r="36" spans="1:3" s="83" customFormat="1" ht="15" customHeight="1" x14ac:dyDescent="0.25">
      <c r="A36" s="86" t="s">
        <v>272</v>
      </c>
      <c r="B36" s="82">
        <v>400</v>
      </c>
      <c r="C36" s="63"/>
    </row>
    <row r="37" spans="1:3" s="83" customFormat="1" ht="15" customHeight="1" x14ac:dyDescent="0.25">
      <c r="A37" s="86" t="s">
        <v>121</v>
      </c>
      <c r="B37" s="82">
        <f>B38+B39</f>
        <v>28800</v>
      </c>
      <c r="C37" s="63"/>
    </row>
    <row r="38" spans="1:3" s="83" customFormat="1" ht="15" customHeight="1" x14ac:dyDescent="0.25">
      <c r="A38" s="86" t="s">
        <v>184</v>
      </c>
      <c r="B38" s="82">
        <v>23600</v>
      </c>
      <c r="C38" s="63"/>
    </row>
    <row r="39" spans="1:3" s="83" customFormat="1" ht="15" customHeight="1" x14ac:dyDescent="0.25">
      <c r="A39" s="86" t="s">
        <v>185</v>
      </c>
      <c r="B39" s="82">
        <v>5200</v>
      </c>
      <c r="C39" s="63"/>
    </row>
    <row r="40" spans="1:3" s="83" customFormat="1" ht="15" customHeight="1" x14ac:dyDescent="0.25">
      <c r="A40" s="86" t="s">
        <v>122</v>
      </c>
      <c r="B40" s="82">
        <f>B41-B42+B43-B44</f>
        <v>26550</v>
      </c>
      <c r="C40" s="87"/>
    </row>
    <row r="41" spans="1:3" s="83" customFormat="1" ht="15" customHeight="1" x14ac:dyDescent="0.25">
      <c r="A41" s="86" t="s">
        <v>186</v>
      </c>
      <c r="B41" s="82">
        <v>21840</v>
      </c>
      <c r="C41" s="63"/>
    </row>
    <row r="42" spans="1:3" s="83" customFormat="1" ht="15" customHeight="1" x14ac:dyDescent="0.25">
      <c r="A42" s="86" t="s">
        <v>188</v>
      </c>
      <c r="B42" s="82">
        <v>1110</v>
      </c>
      <c r="C42" s="63"/>
    </row>
    <row r="43" spans="1:3" s="83" customFormat="1" ht="15" customHeight="1" x14ac:dyDescent="0.25">
      <c r="A43" s="86" t="s">
        <v>187</v>
      </c>
      <c r="B43" s="82">
        <v>6000</v>
      </c>
      <c r="C43" s="63"/>
    </row>
    <row r="44" spans="1:3" s="83" customFormat="1" ht="15" customHeight="1" x14ac:dyDescent="0.25">
      <c r="A44" s="86" t="s">
        <v>273</v>
      </c>
      <c r="B44" s="82">
        <v>180</v>
      </c>
      <c r="C44" s="63"/>
    </row>
    <row r="45" spans="1:3" s="83" customFormat="1" ht="15" customHeight="1" x14ac:dyDescent="0.25">
      <c r="A45" s="86" t="s">
        <v>274</v>
      </c>
      <c r="B45" s="82">
        <v>4000</v>
      </c>
      <c r="C45" s="63"/>
    </row>
    <row r="46" spans="1:3" s="83" customFormat="1" ht="15" customHeight="1" x14ac:dyDescent="0.25">
      <c r="A46" s="86" t="s">
        <v>275</v>
      </c>
      <c r="B46" s="82">
        <v>3000</v>
      </c>
      <c r="C46" s="63"/>
    </row>
    <row r="47" spans="1:3" s="83" customFormat="1" ht="15" customHeight="1" x14ac:dyDescent="0.25">
      <c r="A47" s="86" t="s">
        <v>276</v>
      </c>
      <c r="B47" s="82">
        <v>1000</v>
      </c>
      <c r="C47" s="63"/>
    </row>
    <row r="48" spans="1:3" s="83" customFormat="1" ht="15" customHeight="1" x14ac:dyDescent="0.25">
      <c r="A48" s="86" t="s">
        <v>277</v>
      </c>
      <c r="B48" s="82">
        <v>2000</v>
      </c>
      <c r="C48" s="63"/>
    </row>
    <row r="49" spans="1:7" s="83" customFormat="1" ht="15" customHeight="1" x14ac:dyDescent="0.25">
      <c r="A49" s="86" t="s">
        <v>278</v>
      </c>
      <c r="B49" s="82">
        <v>1500</v>
      </c>
      <c r="C49" s="63"/>
    </row>
    <row r="50" spans="1:7" s="83" customFormat="1" ht="15" customHeight="1" x14ac:dyDescent="0.25">
      <c r="A50" s="86" t="s">
        <v>279</v>
      </c>
      <c r="B50" s="82">
        <v>500</v>
      </c>
      <c r="C50" s="63"/>
    </row>
    <row r="51" spans="1:7" s="83" customFormat="1" ht="15" customHeight="1" x14ac:dyDescent="0.25">
      <c r="A51" s="86" t="s">
        <v>123</v>
      </c>
      <c r="B51" s="82">
        <v>10500</v>
      </c>
      <c r="C51" s="63"/>
    </row>
    <row r="52" spans="1:7" s="83" customFormat="1" ht="15" customHeight="1" x14ac:dyDescent="0.25">
      <c r="A52" s="86" t="s">
        <v>124</v>
      </c>
      <c r="B52" s="82">
        <v>10800</v>
      </c>
      <c r="C52" s="63"/>
    </row>
    <row r="53" spans="1:7" s="83" customFormat="1" ht="15" customHeight="1" x14ac:dyDescent="0.25">
      <c r="A53" s="86" t="s">
        <v>280</v>
      </c>
      <c r="B53" s="82">
        <v>4000</v>
      </c>
      <c r="C53" s="63"/>
    </row>
    <row r="54" spans="1:7" s="83" customFormat="1" ht="15" customHeight="1" x14ac:dyDescent="0.25">
      <c r="A54" s="86" t="s">
        <v>281</v>
      </c>
      <c r="B54" s="82">
        <v>3200</v>
      </c>
      <c r="C54" s="63"/>
    </row>
    <row r="55" spans="1:7" s="83" customFormat="1" ht="15" customHeight="1" x14ac:dyDescent="0.25">
      <c r="A55" s="88"/>
      <c r="B55" s="89"/>
      <c r="C55" s="63"/>
    </row>
    <row r="56" spans="1:7" s="63" customFormat="1" x14ac:dyDescent="0.25">
      <c r="A56" s="21" t="s">
        <v>113</v>
      </c>
    </row>
    <row r="57" spans="1:7" s="63" customFormat="1" x14ac:dyDescent="0.25">
      <c r="A57" s="22" t="s">
        <v>248</v>
      </c>
    </row>
    <row r="58" spans="1:7" s="63" customFormat="1" ht="16.5" customHeight="1" x14ac:dyDescent="0.25">
      <c r="A58" s="141" t="s">
        <v>109</v>
      </c>
      <c r="B58" s="159" t="s">
        <v>110</v>
      </c>
      <c r="C58" s="160"/>
      <c r="D58" s="159" t="s">
        <v>112</v>
      </c>
      <c r="E58" s="160"/>
      <c r="F58" s="159" t="s">
        <v>125</v>
      </c>
      <c r="G58" s="160"/>
    </row>
    <row r="59" spans="1:7" s="63" customFormat="1" ht="31.5" customHeight="1" x14ac:dyDescent="0.25">
      <c r="A59" s="141"/>
      <c r="B59" s="85" t="s">
        <v>111</v>
      </c>
      <c r="C59" s="60" t="s">
        <v>114</v>
      </c>
      <c r="D59" s="85" t="s">
        <v>111</v>
      </c>
      <c r="E59" s="60" t="s">
        <v>114</v>
      </c>
      <c r="F59" s="85" t="s">
        <v>110</v>
      </c>
      <c r="G59" s="60" t="s">
        <v>112</v>
      </c>
    </row>
    <row r="60" spans="1:7" s="63" customFormat="1" ht="15" customHeight="1" x14ac:dyDescent="0.25">
      <c r="A60" s="86" t="s">
        <v>241</v>
      </c>
      <c r="B60" s="82">
        <f>B32-B33</f>
        <v>4000</v>
      </c>
      <c r="C60" s="82">
        <f>'I- PPNG - reg'!B35</f>
        <v>4000</v>
      </c>
      <c r="D60" s="82">
        <f>B34</f>
        <v>7000</v>
      </c>
      <c r="E60" s="82">
        <f>'I- PPNG - reg'!C35</f>
        <v>7000</v>
      </c>
      <c r="F60" s="66" t="b">
        <f t="shared" ref="F60" si="0">C60=B60</f>
        <v>1</v>
      </c>
      <c r="G60" s="66" t="b">
        <f t="shared" ref="G60" si="1">E60=D60</f>
        <v>1</v>
      </c>
    </row>
    <row r="61" spans="1:7" s="63" customFormat="1" ht="15" customHeight="1" x14ac:dyDescent="0.25">
      <c r="A61" s="86" t="s">
        <v>242</v>
      </c>
      <c r="B61" s="82">
        <f>B39</f>
        <v>5200</v>
      </c>
      <c r="C61" s="82">
        <f>'II- PMBAC CV - reg'!F40</f>
        <v>5200</v>
      </c>
      <c r="D61" s="161">
        <f>B43</f>
        <v>6000</v>
      </c>
      <c r="E61" s="161">
        <f>'II- PMBAC CV - reg'!H40</f>
        <v>6000</v>
      </c>
      <c r="F61" s="66" t="b">
        <f t="shared" ref="F61:F66" si="2">C61=B61</f>
        <v>1</v>
      </c>
      <c r="G61" s="143" t="b">
        <f>E61=D61</f>
        <v>1</v>
      </c>
    </row>
    <row r="62" spans="1:7" s="63" customFormat="1" ht="15" customHeight="1" x14ac:dyDescent="0.25">
      <c r="A62" s="86" t="s">
        <v>245</v>
      </c>
      <c r="B62" s="82">
        <f>B44</f>
        <v>180</v>
      </c>
      <c r="C62" s="82">
        <f>'II- PMBAC CV - reg'!G40</f>
        <v>180</v>
      </c>
      <c r="D62" s="162"/>
      <c r="E62" s="162"/>
      <c r="F62" s="66" t="b">
        <f t="shared" si="2"/>
        <v>1</v>
      </c>
      <c r="G62" s="145"/>
    </row>
    <row r="63" spans="1:7" s="63" customFormat="1" ht="15" customHeight="1" x14ac:dyDescent="0.25">
      <c r="A63" s="86" t="s">
        <v>246</v>
      </c>
      <c r="B63" s="82">
        <f>B38</f>
        <v>23600</v>
      </c>
      <c r="C63" s="82">
        <f>'III- PMBAC BD - reg e nao reg'!E47</f>
        <v>23600</v>
      </c>
      <c r="D63" s="161">
        <f>B41</f>
        <v>21840</v>
      </c>
      <c r="E63" s="161">
        <f>'III- PMBAC BD - reg e nao reg'!F47+'III- PMBAC BD - reg e nao reg'!H47</f>
        <v>21840</v>
      </c>
      <c r="F63" s="66" t="b">
        <f t="shared" si="2"/>
        <v>1</v>
      </c>
      <c r="G63" s="143" t="b">
        <f t="shared" ref="G63:G66" si="3">E63=D63</f>
        <v>1</v>
      </c>
    </row>
    <row r="64" spans="1:7" s="63" customFormat="1" ht="15" customHeight="1" x14ac:dyDescent="0.25">
      <c r="A64" s="86" t="s">
        <v>247</v>
      </c>
      <c r="B64" s="90">
        <f>B42</f>
        <v>1110</v>
      </c>
      <c r="C64" s="82">
        <f>'III- PMBAC BD - reg e nao reg'!G47</f>
        <v>1110</v>
      </c>
      <c r="D64" s="163"/>
      <c r="E64" s="163"/>
      <c r="F64" s="66" t="b">
        <f t="shared" si="2"/>
        <v>1</v>
      </c>
      <c r="G64" s="145"/>
    </row>
    <row r="65" spans="1:7" s="63" customFormat="1" ht="30" customHeight="1" x14ac:dyDescent="0.25">
      <c r="A65" s="86" t="s">
        <v>189</v>
      </c>
      <c r="B65" s="91" t="s">
        <v>106</v>
      </c>
      <c r="C65" s="82" t="s">
        <v>106</v>
      </c>
      <c r="D65" s="92">
        <f>-B31</f>
        <v>1800</v>
      </c>
      <c r="E65" s="92">
        <f>'IV- PMBAC CV e PPNG - nao reg'!B52+'IV- PMBAC CV e PPNG - nao reg'!F69</f>
        <v>1800</v>
      </c>
      <c r="F65" s="66" t="b">
        <f t="shared" si="2"/>
        <v>1</v>
      </c>
      <c r="G65" s="66" t="b">
        <f t="shared" si="3"/>
        <v>1</v>
      </c>
    </row>
    <row r="66" spans="1:7" s="63" customFormat="1" ht="15" customHeight="1" x14ac:dyDescent="0.25">
      <c r="A66" s="86" t="s">
        <v>128</v>
      </c>
      <c r="B66" s="82">
        <f>B51</f>
        <v>10500</v>
      </c>
      <c r="C66" s="82">
        <f>'V- PMBC'!F31</f>
        <v>10500</v>
      </c>
      <c r="D66" s="82">
        <f>B52</f>
        <v>10800</v>
      </c>
      <c r="E66" s="82">
        <f>'V- PMBC'!G31</f>
        <v>10800</v>
      </c>
      <c r="F66" s="66" t="b">
        <f t="shared" si="2"/>
        <v>1</v>
      </c>
      <c r="G66" s="66" t="b">
        <f t="shared" si="3"/>
        <v>1</v>
      </c>
    </row>
    <row r="67" spans="1:7" s="63" customFormat="1" x14ac:dyDescent="0.25">
      <c r="B67" s="93"/>
      <c r="C67" s="93"/>
      <c r="D67" s="93"/>
      <c r="E67" s="93"/>
    </row>
    <row r="68" spans="1:7" s="63" customFormat="1" x14ac:dyDescent="0.25">
      <c r="A68" s="22" t="s">
        <v>249</v>
      </c>
      <c r="B68" s="93"/>
      <c r="C68" s="93"/>
      <c r="D68" s="93"/>
      <c r="E68" s="93"/>
    </row>
    <row r="69" spans="1:7" s="63" customFormat="1" ht="16.5" customHeight="1" x14ac:dyDescent="0.25">
      <c r="A69" s="141" t="s">
        <v>109</v>
      </c>
      <c r="B69" s="159" t="s">
        <v>110</v>
      </c>
      <c r="C69" s="160"/>
      <c r="D69" s="159" t="s">
        <v>112</v>
      </c>
      <c r="E69" s="160"/>
      <c r="F69" s="159" t="s">
        <v>125</v>
      </c>
      <c r="G69" s="160"/>
    </row>
    <row r="70" spans="1:7" s="63" customFormat="1" ht="31.5" customHeight="1" x14ac:dyDescent="0.25">
      <c r="A70" s="141"/>
      <c r="B70" s="85" t="s">
        <v>111</v>
      </c>
      <c r="C70" s="60" t="s">
        <v>114</v>
      </c>
      <c r="D70" s="85" t="s">
        <v>111</v>
      </c>
      <c r="E70" s="60" t="s">
        <v>114</v>
      </c>
      <c r="F70" s="85" t="s">
        <v>110</v>
      </c>
      <c r="G70" s="60" t="s">
        <v>112</v>
      </c>
    </row>
    <row r="71" spans="1:7" s="63" customFormat="1" ht="15" customHeight="1" x14ac:dyDescent="0.25">
      <c r="A71" s="86" t="s">
        <v>250</v>
      </c>
      <c r="B71" s="82">
        <f>B35</f>
        <v>500</v>
      </c>
      <c r="C71" s="82">
        <f>'VI- Ativo Resseg | Retroc'!B24</f>
        <v>500</v>
      </c>
      <c r="D71" s="82">
        <f>B36</f>
        <v>400</v>
      </c>
      <c r="E71" s="82">
        <f>'VI- Ativo Resseg | Retroc'!C24</f>
        <v>400</v>
      </c>
      <c r="F71" s="66" t="b">
        <f t="shared" ref="F71:F74" si="4">C71=B71</f>
        <v>1</v>
      </c>
      <c r="G71" s="66" t="b">
        <f t="shared" ref="G71:G74" si="5">E71=D71</f>
        <v>1</v>
      </c>
    </row>
    <row r="72" spans="1:7" s="63" customFormat="1" ht="15" customHeight="1" x14ac:dyDescent="0.25">
      <c r="A72" s="86" t="s">
        <v>251</v>
      </c>
      <c r="B72" s="82">
        <f>B46</f>
        <v>3000</v>
      </c>
      <c r="C72" s="82">
        <f>'VI- Ativo Resseg | Retroc'!B25</f>
        <v>3000</v>
      </c>
      <c r="D72" s="82">
        <f>B49</f>
        <v>1500</v>
      </c>
      <c r="E72" s="82">
        <f>'VI- Ativo Resseg | Retroc'!C25</f>
        <v>1500</v>
      </c>
      <c r="F72" s="66" t="b">
        <f t="shared" si="4"/>
        <v>1</v>
      </c>
      <c r="G72" s="66" t="b">
        <f t="shared" si="5"/>
        <v>1</v>
      </c>
    </row>
    <row r="73" spans="1:7" s="63" customFormat="1" ht="15" customHeight="1" x14ac:dyDescent="0.25">
      <c r="A73" s="86" t="s">
        <v>252</v>
      </c>
      <c r="B73" s="82">
        <f>B47</f>
        <v>1000</v>
      </c>
      <c r="C73" s="82">
        <f>'VI- Ativo Resseg | Retroc'!B26</f>
        <v>1000</v>
      </c>
      <c r="D73" s="82">
        <f>B50</f>
        <v>500</v>
      </c>
      <c r="E73" s="82">
        <f>'VI- Ativo Resseg | Retroc'!C26</f>
        <v>500</v>
      </c>
      <c r="F73" s="66" t="b">
        <f t="shared" si="4"/>
        <v>1</v>
      </c>
      <c r="G73" s="66" t="b">
        <f t="shared" si="5"/>
        <v>1</v>
      </c>
    </row>
    <row r="74" spans="1:7" s="63" customFormat="1" ht="15" customHeight="1" x14ac:dyDescent="0.25">
      <c r="A74" s="86" t="s">
        <v>253</v>
      </c>
      <c r="B74" s="82">
        <f>B53</f>
        <v>4000</v>
      </c>
      <c r="C74" s="82">
        <f>'VI- Ativo Resseg | Retroc'!B27</f>
        <v>4000</v>
      </c>
      <c r="D74" s="82">
        <f>B54</f>
        <v>3200</v>
      </c>
      <c r="E74" s="82">
        <f>'VI- Ativo Resseg | Retroc'!C27</f>
        <v>3200</v>
      </c>
      <c r="F74" s="66" t="b">
        <f t="shared" si="4"/>
        <v>1</v>
      </c>
      <c r="G74" s="66" t="b">
        <f t="shared" si="5"/>
        <v>1</v>
      </c>
    </row>
  </sheetData>
  <mergeCells count="26">
    <mergeCell ref="A4:G4"/>
    <mergeCell ref="D8:E8"/>
    <mergeCell ref="A27:G27"/>
    <mergeCell ref="A8:A9"/>
    <mergeCell ref="B8:C8"/>
    <mergeCell ref="D11:D12"/>
    <mergeCell ref="D13:D14"/>
    <mergeCell ref="E11:E12"/>
    <mergeCell ref="E13:E14"/>
    <mergeCell ref="A69:A70"/>
    <mergeCell ref="B69:C69"/>
    <mergeCell ref="D69:E69"/>
    <mergeCell ref="A19:A20"/>
    <mergeCell ref="B19:C19"/>
    <mergeCell ref="D19:E19"/>
    <mergeCell ref="A58:A59"/>
    <mergeCell ref="B58:C58"/>
    <mergeCell ref="D58:E58"/>
    <mergeCell ref="F58:G58"/>
    <mergeCell ref="G61:G62"/>
    <mergeCell ref="G63:G64"/>
    <mergeCell ref="F69:G69"/>
    <mergeCell ref="D61:D62"/>
    <mergeCell ref="E61:E62"/>
    <mergeCell ref="D63:D64"/>
    <mergeCell ref="E63:E64"/>
  </mergeCells>
  <conditionalFormatting sqref="F60:G61 F63:G63 F62 F65:G66 F64">
    <cfRule type="cellIs" dxfId="1" priority="2" operator="equal">
      <formula>FALSE</formula>
    </cfRule>
  </conditionalFormatting>
  <conditionalFormatting sqref="F71:G74">
    <cfRule type="cellIs" dxfId="0" priority="1" operator="equal">
      <formula>FALSE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I- PPNG - reg</vt:lpstr>
      <vt:lpstr>II- PMBAC CV - reg</vt:lpstr>
      <vt:lpstr>III- PMBAC BD - reg e nao reg</vt:lpstr>
      <vt:lpstr>IV- PMBAC CV e PPNG - nao reg</vt:lpstr>
      <vt:lpstr>V- PMBC</vt:lpstr>
      <vt:lpstr>VI- Ativo Resseg | Retroc</vt:lpstr>
      <vt:lpstr>Mais Valia</vt:lpstr>
      <vt:lpstr>Resultado do TAP</vt:lpstr>
      <vt:lpstr>TAP x Quadro28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Habib Pereira Gomes</dc:creator>
  <cp:lastModifiedBy>Paloma Habib Pereira Gomes</cp:lastModifiedBy>
  <dcterms:created xsi:type="dcterms:W3CDTF">2018-07-05T19:22:50Z</dcterms:created>
  <dcterms:modified xsi:type="dcterms:W3CDTF">2019-07-03T20:53:02Z</dcterms:modified>
</cp:coreProperties>
</file>